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Repositories\Financial Models\NP3\"/>
    </mc:Choice>
  </mc:AlternateContent>
  <xr:revisionPtr revIDLastSave="0" documentId="13_ncr:1_{0B753E20-1110-416B-8789-1A7A5C1C2677}" xr6:coauthVersionLast="47" xr6:coauthVersionMax="47" xr10:uidLastSave="{00000000-0000-0000-0000-000000000000}"/>
  <bookViews>
    <workbookView xWindow="2260" yWindow="2170" windowWidth="32860" windowHeight="17970" activeTab="1" xr2:uid="{00000000-000D-0000-FFFF-FFFF00000000}"/>
  </bookViews>
  <sheets>
    <sheet name="SQRNavigation" sheetId="22" r:id="rId1"/>
    <sheet name="SQRInputBindings" sheetId="23" r:id="rId2"/>
    <sheet name="SQRChartBindings" sheetId="24" r:id="rId3"/>
    <sheet name="SQRAnnual" sheetId="25" r:id="rId4"/>
    <sheet name="SQRMonthly" sheetId="26" r:id="rId5"/>
    <sheet name="Cover" sheetId="1" r:id="rId6"/>
    <sheet name="Contents" sheetId="2" r:id="rId7"/>
    <sheet name="InpC" sheetId="3" r:id="rId8"/>
    <sheet name="InpS" sheetId="4" r:id="rId9"/>
    <sheet name="InpT" sheetId="5" state="hidden" r:id="rId10"/>
    <sheet name="Time" sheetId="6" r:id="rId11"/>
    <sheet name="Defect" sheetId="7" state="hidden" r:id="rId12"/>
    <sheet name="Company Capital Structure" sheetId="8" r:id="rId13"/>
    <sheet name="Model Checks and Alerts" sheetId="9" state="hidden" r:id="rId14"/>
    <sheet name="Cohort Structure" sheetId="10" r:id="rId15"/>
    <sheet name="Portfolio Structure" sheetId="11" state="hidden" r:id="rId16"/>
    <sheet name="Fund Structure" sheetId="12" state="hidden" r:id="rId17"/>
    <sheet name="Company Report" sheetId="13" r:id="rId18"/>
    <sheet name="Cohort Report" sheetId="14" r:id="rId19"/>
    <sheet name="Fund Report" sheetId="15" r:id="rId20"/>
    <sheet name="Portfolio Report" sheetId="16" r:id="rId21"/>
    <sheet name="Results Table" sheetId="17" r:id="rId22"/>
    <sheet name="Output" sheetId="18" r:id="rId23"/>
    <sheet name="Issues" sheetId="19" r:id="rId24"/>
    <sheet name="Sheet1" sheetId="21" r:id="rId25"/>
    <sheet name="Styles" sheetId="20" r:id="rId26"/>
  </sheets>
  <definedNames>
    <definedName name="CASE_ACTIVE">InpC!$F$4</definedName>
    <definedName name="CASE_COMPARISON">InpC!$F$5</definedName>
    <definedName name="Cohort_Loan_Balance">'Cohort Structure'!$J$59:$S$59</definedName>
    <definedName name="Cohort_Loan_Balance.BEG">'Cohort Structure'!$J$57:$S$57</definedName>
    <definedName name="Companies_in_Cohort" xml:space="preserve"> InpC!$F$31</definedName>
    <definedName name="Constants">InpS!$F$1</definedName>
    <definedName name="DPI">'Cohort Structure'!$J$79:$S$79</definedName>
    <definedName name="ExampleInputRow">InpC!$14:$14</definedName>
    <definedName name="Exit_Proceeds">'Company Capital Structure'!$J$144:$S$144</definedName>
    <definedName name="Exit_Value">InpS!$J$23:$S$23</definedName>
    <definedName name="Exited_Companies">'Cohort Structure'!$J$40:$S$40</definedName>
    <definedName name="Exited_Companies.BEG">'Cohort Structure'!$J$38:$S$38</definedName>
    <definedName name="Failed_Companies">'Cohort Structure'!$J$46:$S$46</definedName>
    <definedName name="Failed_Companies.BEG">'Cohort Structure'!$J$44:$S$44</definedName>
    <definedName name="Financial_year_end_month" xml:space="preserve"> InpC!$F$13</definedName>
    <definedName name="FirstDifferenceCell" localSheetId="7">InpC!$I$13</definedName>
    <definedName name="FirstRow" localSheetId="7">InpC!$A$14</definedName>
    <definedName name="FirstRow">InpS!$A$7</definedName>
    <definedName name="FirstTime">InpS!$J$1</definedName>
    <definedName name="Headings">InpS!$E$2:$E$5</definedName>
    <definedName name="InputChanges" localSheetId="7">InpC!$F$7</definedName>
    <definedName name="Investor_Cofounder__">'Company Capital Structure'!$J$98:$S$98</definedName>
    <definedName name="Investor_Cofounder_Shares">'Company Capital Structure'!$J$73:$S$73</definedName>
    <definedName name="Investor_Cofounder_Shares.BEG">'Company Capital Structure'!$J$71:$S$71</definedName>
    <definedName name="Investor_Cofounder_Value">'Company Capital Structure'!$J$132:$S$132</definedName>
    <definedName name="Label">InpS!$E$1</definedName>
    <definedName name="Loan_and_Redemption_Premium_Repayment">'Company Capital Structure'!$J$156:$S$156</definedName>
    <definedName name="Loan_Note">'Company Capital Structure'!$J$14:$S$14</definedName>
    <definedName name="Loan_Note.BEG">'Company Capital Structure'!$J$12:$S$12</definedName>
    <definedName name="MasterALERT" localSheetId="18">'Cohort Report'!$F$3</definedName>
    <definedName name="MasterALERT" localSheetId="14">'Cohort Structure'!$F$3</definedName>
    <definedName name="MasterALERT" localSheetId="12">'Company Capital Structure'!$F$3</definedName>
    <definedName name="MasterALERT" localSheetId="17">'Company Report'!$F$3</definedName>
    <definedName name="MasterALERT" localSheetId="11">Defect!$F$3</definedName>
    <definedName name="MasterALERT" localSheetId="19">'Fund Report'!$F$3</definedName>
    <definedName name="MasterALERT" localSheetId="16">'Fund Structure'!$F$3</definedName>
    <definedName name="MasterALERT" localSheetId="8">InpS!$F$3</definedName>
    <definedName name="MasterALERT" localSheetId="9">InpT!$F$3</definedName>
    <definedName name="MasterALERT" localSheetId="13">'Model Checks and Alerts'!$F$3</definedName>
    <definedName name="MasterALERT" localSheetId="20">'Portfolio Report'!$F$3</definedName>
    <definedName name="MasterALERT" localSheetId="15">'Portfolio Structure'!$F$3</definedName>
    <definedName name="MasterALERT" localSheetId="21">'Results Table'!$F$3</definedName>
    <definedName name="MasterALERT" localSheetId="10">Time!$F$3</definedName>
    <definedName name="MasterCHK" localSheetId="18">'Cohort Report'!$F$2</definedName>
    <definedName name="MasterCHK" localSheetId="14">'Cohort Structure'!$F$2</definedName>
    <definedName name="MasterCHK" localSheetId="12">'Company Capital Structure'!$F$2</definedName>
    <definedName name="MasterCHK" localSheetId="17">'Company Report'!$F$2</definedName>
    <definedName name="MasterCHK" localSheetId="11">Defect!$F$2</definedName>
    <definedName name="MasterCHK" localSheetId="19">'Fund Report'!$F$2</definedName>
    <definedName name="MasterCHK" localSheetId="16">'Fund Structure'!$F$2</definedName>
    <definedName name="MasterCHK" localSheetId="8">InpS!$F$2</definedName>
    <definedName name="MasterCHK" localSheetId="9">InpT!$F$2</definedName>
    <definedName name="MasterCHK" localSheetId="13">'Model Checks and Alerts'!$F$2</definedName>
    <definedName name="MasterCHK" localSheetId="20">'Portfolio Report'!$F$2</definedName>
    <definedName name="MasterCHK" localSheetId="15">'Portfolio Structure'!$F$2</definedName>
    <definedName name="MasterCHK" localSheetId="21">'Results Table'!$F$2</definedName>
    <definedName name="MasterCHK" localSheetId="10">Time!$F$2</definedName>
    <definedName name="Model_period_end">Time!$J$12:$S$12</definedName>
    <definedName name="Model_period_start">Time!$J$23:$S$23</definedName>
    <definedName name="Months_per_period" xml:space="preserve"> InpC!$F$14</definedName>
    <definedName name="New_Capital_From_Investor_Cofounder">InpS!$J$18:$S$18</definedName>
    <definedName name="New_Capital_From_Other_Investor">InpS!$J$19:$S$19</definedName>
    <definedName name="New_Capital_From_Sector_Cofounder">InpS!$J$16:$S$16</definedName>
    <definedName name="New_Capital_From_Studio_Cofounder">InpS!$J$17:$S$17</definedName>
    <definedName name="New_Company_Loan_Note">InpS!$J$13:$S$13</definedName>
    <definedName name="Nominal_Price_per_Share" xml:space="preserve"> InpC!$F$25</definedName>
    <definedName name="obxIssuesLog">Issues!$A$5</definedName>
    <definedName name="obxUserGreen_20" localSheetId="7" hidden="1">"'InpC'!$A$20"</definedName>
    <definedName name="obxUserGreen_21" localSheetId="7" hidden="1">"'InpC'!$A$21"</definedName>
    <definedName name="obxUserGreen_22" localSheetId="7" hidden="1">"'InpC'!$A$22"</definedName>
    <definedName name="obxUserGreen_23" localSheetId="7" hidden="1">"'InpC'!$A$23"</definedName>
    <definedName name="obxUserGreen_24" localSheetId="7" hidden="1">"'InpC'!$A$24"</definedName>
    <definedName name="obxUserGreen_25" localSheetId="7" hidden="1">"'InpC'!$A$25"</definedName>
    <definedName name="obxUserGreen_26" localSheetId="7" hidden="1">"'InpC'!$A$26"</definedName>
    <definedName name="obxUserGreen_27" localSheetId="7" hidden="1">"'InpC'!$A$27"</definedName>
    <definedName name="obxUserGreen_28" localSheetId="7" hidden="1">"'InpC'!$A$28"</definedName>
    <definedName name="obxUserGreen_29" localSheetId="7" hidden="1">"'InpC'!$A$29"</definedName>
    <definedName name="obxUserGreen_30" localSheetId="7" hidden="1">"'InpC'!$A$30"</definedName>
    <definedName name="obxUserGreen_31" localSheetId="7" hidden="1">"'InpC'!$A$31"</definedName>
    <definedName name="obxUserGreen_32" localSheetId="7" hidden="1">"'InpC'!$A$32"</definedName>
    <definedName name="obxUserGreen_33" localSheetId="7" hidden="1">"'InpC'!$A$33"</definedName>
    <definedName name="obxUserGreen_34" localSheetId="7" hidden="1">"'InpC'!$A$34"</definedName>
    <definedName name="obxUserGreen_35" localSheetId="7" hidden="1">"'InpC'!$A$35"</definedName>
    <definedName name="obxUserGreen_36" localSheetId="7" hidden="1">"'InpC'!$A$36"</definedName>
    <definedName name="obxUserGreen_37" localSheetId="7" hidden="1">"'InpC'!$A$37"</definedName>
    <definedName name="obxUserGreen_38" localSheetId="7" hidden="1">"'InpC'!$A$38"</definedName>
    <definedName name="obxUserGreen_39" localSheetId="7" hidden="1">"'InpC'!$A$39"</definedName>
    <definedName name="obxUserGreen_40" localSheetId="7" hidden="1">"'InpC'!$A$40"</definedName>
    <definedName name="obxUserGreen_41" localSheetId="7" hidden="1">"'InpC'!$A$41"</definedName>
    <definedName name="obxUserGreen_42" localSheetId="7" hidden="1">"'InpC'!$A$42"</definedName>
    <definedName name="obxUserGreen_43" localSheetId="7" hidden="1">"'InpC'!$A$43"</definedName>
    <definedName name="obxUserGreen_44" localSheetId="7" hidden="1">"'InpC'!$A$44"</definedName>
    <definedName name="obxUserGreen_45" localSheetId="7" hidden="1">"'InpC'!$A$45"</definedName>
    <definedName name="obxUserGreen_46" localSheetId="7" hidden="1">"'InpC'!$A$46"</definedName>
    <definedName name="obxUserGreen_47" localSheetId="7" hidden="1">"'InpC'!$A$47"</definedName>
    <definedName name="obxUserGreen_48" localSheetId="7" hidden="1">"'InpC'!$A$48"</definedName>
    <definedName name="obxUserGreen_49" localSheetId="7" hidden="1">"'InpC'!$A$49"</definedName>
    <definedName name="obxUserGreen_50" localSheetId="7" hidden="1">"'InpC'!$A$50"</definedName>
    <definedName name="obxUserGreen_51" localSheetId="7" hidden="1">"'InpC'!$A$51"</definedName>
    <definedName name="obxUserGreen_52" localSheetId="7" hidden="1">"'InpC'!$A$52"</definedName>
    <definedName name="obxUserGreen_53" localSheetId="7" hidden="1">"'InpC'!$A$53"</definedName>
    <definedName name="obxUserGreen_54" localSheetId="7" hidden="1">"'InpC'!$A$54"</definedName>
    <definedName name="obxUserGreen_55" localSheetId="7" hidden="1">"'InpC'!$A$55"</definedName>
    <definedName name="obxUserGreen_56" localSheetId="7" hidden="1">"'InpC'!$A$56"</definedName>
    <definedName name="obxUserGreen_57" localSheetId="7" hidden="1">"'InpC'!$A$57"</definedName>
    <definedName name="obxUserGreen_58" localSheetId="7" hidden="1">"'InpC'!$A$58"</definedName>
    <definedName name="obxUserGreen_59" localSheetId="7" hidden="1">"'InpC'!$A$59"</definedName>
    <definedName name="obxUserGreen_60" localSheetId="7" hidden="1">"'InpC'!$A$60"</definedName>
    <definedName name="obxUserGreen_61" localSheetId="7" hidden="1">"'InpC'!$A$61"</definedName>
    <definedName name="obxUserGreen_62" localSheetId="7" hidden="1">"'InpC'!$A$62"</definedName>
    <definedName name="obxUserGreen_63" localSheetId="7" hidden="1">"'InpC'!$A$63"</definedName>
    <definedName name="obxUserGreen_64" localSheetId="7" hidden="1">"'InpC'!$A$64"</definedName>
    <definedName name="obxUserGreen_65" localSheetId="7" hidden="1">"'InpC'!$A$65"</definedName>
    <definedName name="obxUserGreen_66" localSheetId="7" hidden="1">"'InpC'!$A$66"</definedName>
    <definedName name="obxUserGreen_67" localSheetId="7" hidden="1">"'InpC'!$A$67"</definedName>
    <definedName name="obxUserGreen_68" localSheetId="7" hidden="1">"'InpC'!$A$68"</definedName>
    <definedName name="obxUserGreen_69" localSheetId="7" hidden="1">"'InpC'!$A$69"</definedName>
    <definedName name="obxUserGreen_70" localSheetId="7" hidden="1">"'InpC'!$A$70"</definedName>
    <definedName name="obxUserGreen_71" localSheetId="7" hidden="1">"'InpC'!$A$71"</definedName>
    <definedName name="obxUserGreen_72" localSheetId="7" hidden="1">"'InpC'!$A$72"</definedName>
    <definedName name="obxUserGreen_73" localSheetId="7" hidden="1">"'InpC'!$A$73"</definedName>
    <definedName name="obxUserGreen_74" localSheetId="7" hidden="1">"'InpC'!$A$74"</definedName>
    <definedName name="obxUserGreen_75" localSheetId="7" hidden="1">"'InpC'!$A$75"</definedName>
    <definedName name="obxUserGreen_76" localSheetId="7" hidden="1">"'InpC'!$A$76"</definedName>
    <definedName name="obxUserGreen_77" localSheetId="7" hidden="1">"'InpC'!$A$77"</definedName>
    <definedName name="obxUserGreen_78" localSheetId="7" hidden="1">"'InpC'!$A$78"</definedName>
    <definedName name="obxUserGreen_79" localSheetId="7" hidden="1">"'InpC'!$A$79"</definedName>
    <definedName name="obxUserGreen_80" localSheetId="7" hidden="1">"'InpC'!$A$80"</definedName>
    <definedName name="Opening_Investor_Cofounder_Shares" xml:space="preserve"> InpC!$F$22</definedName>
    <definedName name="Opening_Loan_Note" xml:space="preserve"> InpC!$F$24</definedName>
    <definedName name="Opening_Other_Investor_Shares" xml:space="preserve"> InpC!$F$23</definedName>
    <definedName name="Opening_Sector_Cofounder_Shares" xml:space="preserve"> InpC!$F$20</definedName>
    <definedName name="Opening_Studio_Cofounder_Shares" xml:space="preserve"> InpC!$F$21</definedName>
    <definedName name="Other_Investor__">'Company Capital Structure'!$J$104:$S$104</definedName>
    <definedName name="Other_Investor_Shares">'Company Capital Structure'!$J$80:$S$80</definedName>
    <definedName name="Other_Investor_Shares.BEG">'Company Capital Structure'!$J$78:$S$78</definedName>
    <definedName name="Other_Investor_Value">'Company Capital Structure'!$J$138:$S$138</definedName>
    <definedName name="Percentage_Exit">InpS!$J$27:$S$27</definedName>
    <definedName name="Percentage_Fail">InpS!$J$26:$S$26</definedName>
    <definedName name="Percentage_Graduate">'Cohort Structure'!$J$22:$S$22</definedName>
    <definedName name="Percentage_Graduate.BEG">'Cohort Structure'!$J$19:$S$19</definedName>
    <definedName name="Period_number">Time!$J$16:$S$16</definedName>
    <definedName name="Periods_per_Year" xml:space="preserve"> InpC!$F$15</definedName>
    <definedName name="Post_Money_Valuation">'Company Report'!$J$29:$S$29</definedName>
    <definedName name="Pre_Money_Valuation">InpS!$J$20:$S$20</definedName>
    <definedName name="Price_per_Share">'Company Capital Structure'!$J$114:$S$114</definedName>
    <definedName name="Proceeds_to_Investor_Cofounder">'Company Capital Structure'!$J$180:$S$180</definedName>
    <definedName name="Proceeds_to_Other_Investor">'Company Capital Structure'!$J$186:$S$186</definedName>
    <definedName name="Proceeds_to_Sector_Cofounder">'Company Capital Structure'!$J$168:$S$168</definedName>
    <definedName name="Proceeds_to_Studio_Cofounder">'Company Capital Structure'!$J$174:$S$174</definedName>
    <definedName name="Redemption_Premium" xml:space="preserve"> InpC!$F$28</definedName>
    <definedName name="Remaing_Companies">'Cohort Structure'!$J$15:$S$15</definedName>
    <definedName name="Remaing_Companies.BEG">'Cohort Structure'!$J$12:$S$12</definedName>
    <definedName name="ReportBarFormat">Contents!$A$5</definedName>
    <definedName name="scenario">InpC!$I$4</definedName>
    <definedName name="ScenarioPointer">InpC!$K$2</definedName>
    <definedName name="Sector_Cofounder__">'Company Capital Structure'!$J$86:$S$86</definedName>
    <definedName name="Sector_Cofounder_Shares">'Company Capital Structure'!$J$66:$S$66</definedName>
    <definedName name="Sector_Cofounder_Shares.BEG">'Company Capital Structure'!$J$64:$S$64</definedName>
    <definedName name="Sector_Cofounder_Value">'Company Capital Structure'!$J$120:$S$120</definedName>
    <definedName name="SensitivityInputs">InpC!$O$13:$R$13</definedName>
    <definedName name="Start_date" xml:space="preserve"> InpC!$F$12</definedName>
    <definedName name="Studio_Cofounder__">'Company Capital Structure'!$J$92:$S$92</definedName>
    <definedName name="Studio_Cofounder_Shares">'Company Capital Structure'!$J$59:$S$59</definedName>
    <definedName name="Studio_Cofounder_Shares.BEG">'Company Capital Structure'!$J$57:$S$57</definedName>
    <definedName name="Studio_Cofounder_Value">'Company Capital Structure'!$J$126:$S$126</definedName>
    <definedName name="TimeRow">InpS!$A$2</definedName>
    <definedName name="TOCFirstLine">Contents!$A$6</definedName>
    <definedName name="TOCobxCohort_Structure">'Cohort Structure'!$A$1</definedName>
    <definedName name="TOCobxCohort_Structure.Companies">'Cohort Structure'!$A$9</definedName>
    <definedName name="TOCobxCohort_Structure.Loan">'Cohort Structure'!$A$49</definedName>
    <definedName name="TOCobxCohort_Structure.Metrics">'Cohort Structure'!$A$76</definedName>
    <definedName name="TOCobxCohort_Structure.Returns">'Cohort Structure'!$A$62</definedName>
    <definedName name="TOCobxCompany_Capital_Structure">'Company Capital Structure'!$A$1</definedName>
    <definedName name="TOCobxCompany_Capital_Structure.Debt">'Company Capital Structure'!$A$9</definedName>
    <definedName name="TOCobxCompany_Capital_Structure.Equity_Value">'Company Capital Structure'!$A$108</definedName>
    <definedName name="TOCobxCompany_Capital_Structure.Exit">'Company Capital Structure'!$A$142</definedName>
    <definedName name="TOCobxCompany_Capital_Structure.New_Shares">'Company Capital Structure'!$A$17</definedName>
    <definedName name="TOCobxCompany_Capital_Structure.Percentage_Shareholding">'Company Capital Structure'!$A$83</definedName>
    <definedName name="TOCobxCompany_Capital_Structure.Shares_In_Issue">'Company Capital Structure'!$A$54</definedName>
    <definedName name="TOCobxDefect">Defect!$A$1</definedName>
    <definedName name="TOCobxFund_Structure">'Fund Structure'!$A$1</definedName>
    <definedName name="TOCobxInputs">InpS!$A$1</definedName>
    <definedName name="TOCobxInputs.Cohort">InpS!$A$25</definedName>
    <definedName name="TOCobxInputs.Company">InpS!$A$10</definedName>
    <definedName name="TOCobxInputs.Company.Debt">InpS!$B$12</definedName>
    <definedName name="TOCobxInputs.Company.Equity">InpS!$B$15</definedName>
    <definedName name="TOCobxInputs.Company.Exit">InpS!$B$22</definedName>
    <definedName name="TOCobxInputs.Company.Opening_Balances">InpC!$B$19</definedName>
    <definedName name="TOCobxModel_Checks_and_Alerts">'Model Checks and Alerts'!$A$1</definedName>
    <definedName name="TOCobxPortfolio_Structure">'Portfolio Structure'!$A$1</definedName>
    <definedName name="TOCobxTime">Time!$A$1</definedName>
    <definedName name="TOCobxTime.Headers">Time!$A$9</definedName>
    <definedName name="TOCrepobxCohort_Report_Year">'Cohort Report'!$A$8</definedName>
    <definedName name="TOCrepobxCompany_Report_Year">'Company Report'!$A$8</definedName>
    <definedName name="Total__">'Company Report'!$J$24:$S$24</definedName>
    <definedName name="Total_Companies">'Cohort Report'!$J$16:$S$16</definedName>
    <definedName name="Total_Debt">'Company Report'!$J$10:$S$10</definedName>
    <definedName name="Total_Equity_Value">'Company Report'!$J$38:$S$38</definedName>
    <definedName name="Total_Exit_Proceeds">'Company Report'!$J$48:$S$48</definedName>
    <definedName name="Total_Investor_Cofounder_Return">'Cohort Structure'!$J$73:$S$73</definedName>
    <definedName name="Total_Investor_Cofounder_Return.BEG">'Cohort Structure'!$J$71:$S$71</definedName>
    <definedName name="Total_New_Capital_Raised_From_Equity">'Company Capital Structure'!$J$22:$S$22</definedName>
    <definedName name="Total_Shares_In_Issue">'Company Report'!$J$17:$S$17</definedName>
    <definedName name="Totals">InpS!$H$5</definedName>
    <definedName name="Units">InpS!$G$1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3" l="1"/>
  <c r="K78" i="3"/>
  <c r="K75" i="3"/>
  <c r="K72" i="3"/>
  <c r="K71" i="3"/>
  <c r="K70" i="3"/>
  <c r="K69" i="3"/>
  <c r="K65" i="3"/>
  <c r="K64" i="3"/>
  <c r="K63" i="3"/>
  <c r="K62" i="3"/>
  <c r="K61" i="3"/>
  <c r="K60" i="3"/>
  <c r="K59" i="3"/>
  <c r="K58" i="3"/>
  <c r="K57" i="3"/>
  <c r="K56" i="3"/>
  <c r="K55" i="3"/>
  <c r="K54" i="3"/>
  <c r="K53" i="3"/>
  <c r="K52" i="3"/>
  <c r="K51" i="3"/>
  <c r="K50" i="3"/>
  <c r="K49" i="3"/>
  <c r="K48" i="3"/>
  <c r="K47" i="3"/>
  <c r="K28" i="3"/>
  <c r="K24" i="3"/>
  <c r="K23" i="3"/>
  <c r="BK45" i="26"/>
  <c r="BH45" i="26"/>
  <c r="BF45" i="26"/>
  <c r="BE45" i="26"/>
  <c r="BC45" i="26"/>
  <c r="AZ45" i="26"/>
  <c r="AX45" i="26"/>
  <c r="AW45" i="26"/>
  <c r="AU45" i="26"/>
  <c r="AR45" i="26"/>
  <c r="AP45" i="26"/>
  <c r="AO45" i="26"/>
  <c r="AM45" i="26"/>
  <c r="AJ45" i="26"/>
  <c r="AH45" i="26"/>
  <c r="AG45" i="26"/>
  <c r="AE45" i="26"/>
  <c r="AB45" i="26"/>
  <c r="Z45" i="26"/>
  <c r="Y45" i="26"/>
  <c r="W45" i="26"/>
  <c r="T45" i="26"/>
  <c r="R45" i="26"/>
  <c r="Q45" i="26"/>
  <c r="O45" i="26"/>
  <c r="L45" i="26"/>
  <c r="J45" i="26"/>
  <c r="I45" i="26"/>
  <c r="G45" i="26"/>
  <c r="D45" i="26"/>
  <c r="BJ45" i="26"/>
  <c r="BI45" i="26"/>
  <c r="BG45" i="26"/>
  <c r="BD45" i="26"/>
  <c r="BB45" i="26"/>
  <c r="BA45" i="26"/>
  <c r="AY45" i="26"/>
  <c r="AV45" i="26"/>
  <c r="AT45" i="26"/>
  <c r="AS45" i="26"/>
  <c r="AQ45" i="26"/>
  <c r="AN45" i="26"/>
  <c r="AL45" i="26"/>
  <c r="AK45" i="26"/>
  <c r="AI45" i="26"/>
  <c r="AF45" i="26"/>
  <c r="AD45" i="26"/>
  <c r="AC45" i="26"/>
  <c r="AA45" i="26"/>
  <c r="X45" i="26"/>
  <c r="V45" i="26"/>
  <c r="U45" i="26"/>
  <c r="S45" i="26"/>
  <c r="P45" i="26"/>
  <c r="N45" i="26"/>
  <c r="M45" i="26"/>
  <c r="K45" i="26"/>
  <c r="H45" i="26"/>
  <c r="F45" i="26"/>
  <c r="E45" i="26"/>
  <c r="BK21" i="26"/>
  <c r="BJ21" i="26"/>
  <c r="BI21" i="26"/>
  <c r="BH21" i="26"/>
  <c r="BG21" i="26"/>
  <c r="BF21" i="26"/>
  <c r="BE21" i="26"/>
  <c r="BD21" i="26"/>
  <c r="BC21" i="26"/>
  <c r="BB21" i="26"/>
  <c r="BA21" i="26"/>
  <c r="AZ21" i="26"/>
  <c r="AY21" i="26"/>
  <c r="AX21" i="26"/>
  <c r="AW21" i="26"/>
  <c r="AV21" i="26"/>
  <c r="AU21" i="26"/>
  <c r="AT21" i="26"/>
  <c r="AS21" i="26"/>
  <c r="AR21" i="26"/>
  <c r="AQ21" i="26"/>
  <c r="AP21" i="26"/>
  <c r="AO21" i="26"/>
  <c r="AN21" i="26"/>
  <c r="AM21" i="26"/>
  <c r="AL21" i="26"/>
  <c r="AK21" i="26"/>
  <c r="AJ21" i="26"/>
  <c r="AI21" i="26"/>
  <c r="AH21" i="26"/>
  <c r="AG21" i="26"/>
  <c r="AF21" i="26"/>
  <c r="AE21" i="26"/>
  <c r="AD21" i="26"/>
  <c r="AC21" i="26"/>
  <c r="AB21" i="26"/>
  <c r="AA21" i="26"/>
  <c r="Z21" i="26"/>
  <c r="Y21" i="26"/>
  <c r="X21" i="26"/>
  <c r="W21" i="26"/>
  <c r="V21" i="26"/>
  <c r="U21" i="26"/>
  <c r="T21" i="26"/>
  <c r="S21" i="26"/>
  <c r="R21" i="26"/>
  <c r="Q21" i="26"/>
  <c r="P21" i="26"/>
  <c r="O21" i="26"/>
  <c r="N21" i="26"/>
  <c r="M21" i="26"/>
  <c r="L21" i="26"/>
  <c r="K21" i="26"/>
  <c r="J21" i="26"/>
  <c r="I21" i="26"/>
  <c r="H21" i="26"/>
  <c r="G21" i="26"/>
  <c r="F21" i="26"/>
  <c r="E21" i="26"/>
  <c r="D21" i="26"/>
  <c r="F4" i="24"/>
  <c r="K77" i="3"/>
  <c r="K76" i="3"/>
  <c r="K74" i="3"/>
  <c r="K68" i="3"/>
  <c r="K67" i="3"/>
  <c r="E46" i="23"/>
  <c r="K80" i="3" s="1"/>
  <c r="E43" i="23"/>
  <c r="E39" i="23"/>
  <c r="K73" i="3" s="1"/>
  <c r="E36" i="23"/>
  <c r="E32" i="23"/>
  <c r="E29" i="23"/>
  <c r="K66" i="3" s="1"/>
  <c r="K31" i="3"/>
  <c r="F31" i="3" s="1"/>
  <c r="K25" i="3"/>
  <c r="F25" i="3" s="1"/>
  <c r="K22" i="3"/>
  <c r="F22" i="3" s="1"/>
  <c r="I22" i="3" s="1"/>
  <c r="K21" i="3"/>
  <c r="F21" i="3" s="1"/>
  <c r="F55" i="8" s="1"/>
  <c r="K20" i="3"/>
  <c r="F20" i="3" s="1"/>
  <c r="F62" i="8" s="1"/>
  <c r="E18" i="22"/>
  <c r="D18" i="22"/>
  <c r="B18" i="22"/>
  <c r="E12" i="22"/>
  <c r="D12" i="22"/>
  <c r="B12" i="22"/>
  <c r="C11" i="22"/>
  <c r="C12" i="22" s="1"/>
  <c r="C17" i="22" s="1"/>
  <c r="C18" i="22" s="1"/>
  <c r="C23" i="22" s="1"/>
  <c r="E6" i="22"/>
  <c r="D6" i="22"/>
  <c r="C6" i="22"/>
  <c r="B6" i="22"/>
  <c r="L5" i="22"/>
  <c r="K5" i="22"/>
  <c r="J5" i="22"/>
  <c r="I5" i="22"/>
  <c r="H23" i="4"/>
  <c r="H22" i="14" s="1"/>
  <c r="H20" i="4"/>
  <c r="H19" i="4"/>
  <c r="H18" i="4"/>
  <c r="H17" i="4"/>
  <c r="H16" i="4"/>
  <c r="H13" i="4"/>
  <c r="H19" i="14" s="1"/>
  <c r="A1" i="4"/>
  <c r="M7" i="3"/>
  <c r="L7" i="3"/>
  <c r="K7" i="3"/>
  <c r="I5" i="3"/>
  <c r="I4" i="3"/>
  <c r="A1" i="3"/>
  <c r="A1" i="19"/>
  <c r="H21" i="18"/>
  <c r="H20" i="18"/>
  <c r="K13" i="18"/>
  <c r="K12" i="18"/>
  <c r="K11" i="18"/>
  <c r="K10" i="18"/>
  <c r="J5" i="18"/>
  <c r="J2" i="18"/>
  <c r="H2" i="18"/>
  <c r="F1" i="17"/>
  <c r="A1" i="17"/>
  <c r="F1" i="16"/>
  <c r="A1" i="16"/>
  <c r="F1" i="15"/>
  <c r="A1" i="15"/>
  <c r="I25" i="14"/>
  <c r="H25" i="14"/>
  <c r="G25" i="14"/>
  <c r="F25" i="14"/>
  <c r="E25" i="14"/>
  <c r="H23" i="14"/>
  <c r="G23" i="14"/>
  <c r="F23" i="14"/>
  <c r="E23" i="14"/>
  <c r="S22" i="14"/>
  <c r="R22" i="14"/>
  <c r="Q22" i="14"/>
  <c r="P22" i="14"/>
  <c r="O22" i="14"/>
  <c r="N22" i="14"/>
  <c r="M22" i="14"/>
  <c r="L22" i="14"/>
  <c r="K22" i="14"/>
  <c r="J22" i="14"/>
  <c r="I22" i="14"/>
  <c r="G22" i="14"/>
  <c r="F22" i="14"/>
  <c r="E22" i="14"/>
  <c r="H20" i="14"/>
  <c r="G20" i="14"/>
  <c r="F20" i="14"/>
  <c r="E20" i="14"/>
  <c r="S19" i="14"/>
  <c r="R19" i="14"/>
  <c r="Q19" i="14"/>
  <c r="P19" i="14"/>
  <c r="O19" i="14"/>
  <c r="N19" i="14"/>
  <c r="M19" i="14"/>
  <c r="L19" i="14"/>
  <c r="K19" i="14"/>
  <c r="J19" i="14"/>
  <c r="I19" i="14"/>
  <c r="G19" i="14"/>
  <c r="F19" i="14"/>
  <c r="E19" i="14"/>
  <c r="H15" i="14"/>
  <c r="G15" i="14"/>
  <c r="F15" i="14"/>
  <c r="E15" i="14"/>
  <c r="I14" i="14"/>
  <c r="H14" i="14"/>
  <c r="G14" i="14"/>
  <c r="F14" i="14"/>
  <c r="E14" i="14"/>
  <c r="H13" i="14"/>
  <c r="G13" i="14"/>
  <c r="F13" i="14"/>
  <c r="E13" i="14"/>
  <c r="H11" i="14"/>
  <c r="G11" i="14"/>
  <c r="F11" i="14"/>
  <c r="E11" i="14"/>
  <c r="S10" i="14"/>
  <c r="R10" i="14"/>
  <c r="Q10" i="14"/>
  <c r="P10" i="14"/>
  <c r="O10" i="14"/>
  <c r="N10" i="14"/>
  <c r="M10" i="14"/>
  <c r="L10" i="14"/>
  <c r="K10" i="14"/>
  <c r="J10" i="14"/>
  <c r="I10" i="14"/>
  <c r="H10" i="14"/>
  <c r="G10" i="14"/>
  <c r="F10" i="14"/>
  <c r="E10" i="14"/>
  <c r="S9" i="14"/>
  <c r="R9" i="14"/>
  <c r="Q9" i="14"/>
  <c r="P9" i="14"/>
  <c r="O9" i="14"/>
  <c r="N9" i="14"/>
  <c r="M9" i="14"/>
  <c r="L9" i="14"/>
  <c r="K9" i="14"/>
  <c r="J9" i="14"/>
  <c r="I9" i="14"/>
  <c r="H9" i="14"/>
  <c r="G9" i="14"/>
  <c r="F9" i="14"/>
  <c r="E9" i="14"/>
  <c r="F1" i="14"/>
  <c r="A1" i="14"/>
  <c r="I47" i="13"/>
  <c r="G47" i="13"/>
  <c r="F47" i="13"/>
  <c r="E47" i="13"/>
  <c r="I46" i="13"/>
  <c r="G46" i="13"/>
  <c r="F46" i="13"/>
  <c r="E46" i="13"/>
  <c r="I45" i="13"/>
  <c r="G45" i="13"/>
  <c r="F45" i="13"/>
  <c r="E45" i="13"/>
  <c r="I44" i="13"/>
  <c r="G44" i="13"/>
  <c r="F44" i="13"/>
  <c r="E44" i="13"/>
  <c r="I43" i="13"/>
  <c r="G43" i="13"/>
  <c r="F43" i="13"/>
  <c r="E43" i="13"/>
  <c r="I41" i="13"/>
  <c r="G41" i="13"/>
  <c r="F41" i="13"/>
  <c r="E41" i="13"/>
  <c r="I37" i="13"/>
  <c r="G37" i="13"/>
  <c r="F37" i="13"/>
  <c r="E37" i="13"/>
  <c r="I36" i="13"/>
  <c r="G36" i="13"/>
  <c r="F36" i="13"/>
  <c r="E36" i="13"/>
  <c r="I35" i="13"/>
  <c r="G35" i="13"/>
  <c r="F35" i="13"/>
  <c r="E35" i="13"/>
  <c r="I34" i="13"/>
  <c r="G34" i="13"/>
  <c r="F34" i="13"/>
  <c r="E34" i="13"/>
  <c r="I32" i="13"/>
  <c r="G32" i="13"/>
  <c r="F32" i="13"/>
  <c r="E32" i="13"/>
  <c r="I28" i="13"/>
  <c r="G28" i="13"/>
  <c r="F28" i="13"/>
  <c r="E28" i="13"/>
  <c r="S27" i="13"/>
  <c r="R27" i="13"/>
  <c r="Q27" i="13"/>
  <c r="P27" i="13"/>
  <c r="O27" i="13"/>
  <c r="N27" i="13"/>
  <c r="M27" i="13"/>
  <c r="L27" i="13"/>
  <c r="K27" i="13"/>
  <c r="J27" i="13"/>
  <c r="I27" i="13"/>
  <c r="H27" i="13"/>
  <c r="G27" i="13"/>
  <c r="F27" i="13"/>
  <c r="E27" i="13"/>
  <c r="I23" i="13"/>
  <c r="H23" i="13"/>
  <c r="G23" i="13"/>
  <c r="F23" i="13"/>
  <c r="E23" i="13"/>
  <c r="I22" i="13"/>
  <c r="H22" i="13"/>
  <c r="G22" i="13"/>
  <c r="F22" i="13"/>
  <c r="E22" i="13"/>
  <c r="I21" i="13"/>
  <c r="H21" i="13"/>
  <c r="G21" i="13"/>
  <c r="F21" i="13"/>
  <c r="E21" i="13"/>
  <c r="I20" i="13"/>
  <c r="H20" i="13"/>
  <c r="G20" i="13"/>
  <c r="F20" i="13"/>
  <c r="E20" i="13"/>
  <c r="H16" i="13"/>
  <c r="G16" i="13"/>
  <c r="F16" i="13"/>
  <c r="E16" i="13"/>
  <c r="H15" i="13"/>
  <c r="G15" i="13"/>
  <c r="F15" i="13"/>
  <c r="E15" i="13"/>
  <c r="H14" i="13"/>
  <c r="G14" i="13"/>
  <c r="F14" i="13"/>
  <c r="E14" i="13"/>
  <c r="H13" i="13"/>
  <c r="G13" i="13"/>
  <c r="F13" i="13"/>
  <c r="E13" i="13"/>
  <c r="H9" i="13"/>
  <c r="G9" i="13"/>
  <c r="F9" i="13"/>
  <c r="E9" i="13"/>
  <c r="F1" i="13"/>
  <c r="A1" i="13"/>
  <c r="F1" i="12"/>
  <c r="A1" i="12"/>
  <c r="F1" i="11"/>
  <c r="A1" i="11"/>
  <c r="H78" i="10"/>
  <c r="G78" i="10"/>
  <c r="F78" i="10"/>
  <c r="E78" i="10"/>
  <c r="H77" i="10"/>
  <c r="G77" i="10"/>
  <c r="F77" i="10"/>
  <c r="E77" i="10"/>
  <c r="I72" i="10"/>
  <c r="G72" i="10"/>
  <c r="F72" i="10"/>
  <c r="E72" i="10"/>
  <c r="J71" i="10"/>
  <c r="I70" i="10"/>
  <c r="I73" i="10" s="1"/>
  <c r="H70" i="10"/>
  <c r="G70" i="10"/>
  <c r="F70" i="10"/>
  <c r="E70" i="10"/>
  <c r="I65" i="10"/>
  <c r="G65" i="10"/>
  <c r="F65" i="10"/>
  <c r="E65" i="10"/>
  <c r="I64" i="10"/>
  <c r="G64" i="10"/>
  <c r="F64" i="10"/>
  <c r="E64" i="10"/>
  <c r="I63" i="10"/>
  <c r="G63" i="10"/>
  <c r="F63" i="10"/>
  <c r="E63" i="10"/>
  <c r="I58" i="10"/>
  <c r="G58" i="10"/>
  <c r="F58" i="10"/>
  <c r="E58" i="10"/>
  <c r="I56" i="10"/>
  <c r="I59" i="10" s="1"/>
  <c r="H56" i="10"/>
  <c r="G56" i="10"/>
  <c r="F56" i="10"/>
  <c r="E56" i="10"/>
  <c r="S51" i="10"/>
  <c r="R51" i="10"/>
  <c r="Q51" i="10"/>
  <c r="P51" i="10"/>
  <c r="O51" i="10"/>
  <c r="N51" i="10"/>
  <c r="M51" i="10"/>
  <c r="L51" i="10"/>
  <c r="K51" i="10"/>
  <c r="J51" i="10"/>
  <c r="I51" i="10"/>
  <c r="H51" i="10"/>
  <c r="G51" i="10"/>
  <c r="F51" i="10"/>
  <c r="E51" i="10"/>
  <c r="H50" i="10"/>
  <c r="G50" i="10"/>
  <c r="F50" i="10"/>
  <c r="E50" i="10"/>
  <c r="I45" i="10"/>
  <c r="G45" i="10"/>
  <c r="F45" i="10"/>
  <c r="E45" i="10"/>
  <c r="I43" i="10"/>
  <c r="I46" i="10" s="1"/>
  <c r="H43" i="10"/>
  <c r="G43" i="10"/>
  <c r="F43" i="10"/>
  <c r="E43" i="10"/>
  <c r="I40" i="10"/>
  <c r="I39" i="10"/>
  <c r="G39" i="10"/>
  <c r="F39" i="10"/>
  <c r="E39" i="10"/>
  <c r="J38" i="10"/>
  <c r="I37" i="10"/>
  <c r="H37" i="10"/>
  <c r="G37" i="10"/>
  <c r="F37" i="10"/>
  <c r="E37" i="10"/>
  <c r="S32" i="10"/>
  <c r="R32" i="10"/>
  <c r="Q32" i="10"/>
  <c r="P32" i="10"/>
  <c r="O32" i="10"/>
  <c r="N32" i="10"/>
  <c r="M32" i="10"/>
  <c r="L32" i="10"/>
  <c r="K32" i="10"/>
  <c r="J32" i="10"/>
  <c r="I32" i="10"/>
  <c r="H32" i="10"/>
  <c r="G32" i="10"/>
  <c r="F32" i="10"/>
  <c r="E32" i="10"/>
  <c r="G31" i="10"/>
  <c r="E31" i="10"/>
  <c r="S26" i="10"/>
  <c r="R26" i="10"/>
  <c r="Q26" i="10"/>
  <c r="P26" i="10"/>
  <c r="O26" i="10"/>
  <c r="N26" i="10"/>
  <c r="M26" i="10"/>
  <c r="L26" i="10"/>
  <c r="K26" i="10"/>
  <c r="J26" i="10"/>
  <c r="I26" i="10"/>
  <c r="H26" i="10"/>
  <c r="G26" i="10"/>
  <c r="F26" i="10"/>
  <c r="E26" i="10"/>
  <c r="G25" i="10"/>
  <c r="E25" i="10"/>
  <c r="S21" i="10"/>
  <c r="R21" i="10"/>
  <c r="Q21" i="10"/>
  <c r="P21" i="10"/>
  <c r="O21" i="10"/>
  <c r="N21" i="10"/>
  <c r="M21" i="10"/>
  <c r="L21" i="10"/>
  <c r="K21" i="10"/>
  <c r="J21" i="10"/>
  <c r="I21" i="10"/>
  <c r="H21" i="10"/>
  <c r="G21" i="10"/>
  <c r="F21" i="10"/>
  <c r="E21" i="10"/>
  <c r="S20" i="10"/>
  <c r="R20" i="10"/>
  <c r="Q20" i="10"/>
  <c r="P20" i="10"/>
  <c r="O20" i="10"/>
  <c r="N20" i="10"/>
  <c r="M20" i="10"/>
  <c r="L20" i="10"/>
  <c r="K20" i="10"/>
  <c r="J20" i="10"/>
  <c r="I20" i="10"/>
  <c r="H20" i="10"/>
  <c r="G20" i="10"/>
  <c r="F20" i="10"/>
  <c r="E20" i="10"/>
  <c r="J19" i="10"/>
  <c r="I18" i="10"/>
  <c r="I22" i="10" s="1"/>
  <c r="I11" i="14" s="1"/>
  <c r="H18" i="10"/>
  <c r="G18" i="10"/>
  <c r="F18" i="10"/>
  <c r="E18" i="10"/>
  <c r="I14" i="10"/>
  <c r="G14" i="10"/>
  <c r="F14" i="10"/>
  <c r="E14" i="10"/>
  <c r="I13" i="10"/>
  <c r="G13" i="10"/>
  <c r="F13" i="10"/>
  <c r="E13" i="10"/>
  <c r="I11" i="10"/>
  <c r="H11" i="10"/>
  <c r="G11" i="10"/>
  <c r="F11" i="10"/>
  <c r="E11" i="10"/>
  <c r="G10" i="10"/>
  <c r="E10" i="10"/>
  <c r="F1" i="10"/>
  <c r="A1" i="10"/>
  <c r="F1" i="9"/>
  <c r="A1" i="9"/>
  <c r="I185" i="8"/>
  <c r="H185" i="8"/>
  <c r="G185" i="8"/>
  <c r="F185" i="8"/>
  <c r="E185" i="8"/>
  <c r="I184" i="8"/>
  <c r="G184" i="8"/>
  <c r="F184" i="8"/>
  <c r="E184" i="8"/>
  <c r="I179" i="8"/>
  <c r="H179" i="8"/>
  <c r="G179" i="8"/>
  <c r="F179" i="8"/>
  <c r="E179" i="8"/>
  <c r="I178" i="8"/>
  <c r="G178" i="8"/>
  <c r="F178" i="8"/>
  <c r="E178" i="8"/>
  <c r="I173" i="8"/>
  <c r="H173" i="8"/>
  <c r="G173" i="8"/>
  <c r="F173" i="8"/>
  <c r="E173" i="8"/>
  <c r="I172" i="8"/>
  <c r="G172" i="8"/>
  <c r="F172" i="8"/>
  <c r="E172" i="8"/>
  <c r="I167" i="8"/>
  <c r="H167" i="8"/>
  <c r="G167" i="8"/>
  <c r="F167" i="8"/>
  <c r="E167" i="8"/>
  <c r="I166" i="8"/>
  <c r="G166" i="8"/>
  <c r="F166" i="8"/>
  <c r="E166" i="8"/>
  <c r="I161" i="8"/>
  <c r="G161" i="8"/>
  <c r="F161" i="8"/>
  <c r="E161" i="8"/>
  <c r="S160" i="8"/>
  <c r="M160" i="8"/>
  <c r="I160" i="8"/>
  <c r="G160" i="8"/>
  <c r="F160" i="8"/>
  <c r="E160" i="8"/>
  <c r="I155" i="8"/>
  <c r="G155" i="8"/>
  <c r="F155" i="8"/>
  <c r="E155" i="8"/>
  <c r="S154" i="8"/>
  <c r="P154" i="8"/>
  <c r="J154" i="8"/>
  <c r="I154" i="8"/>
  <c r="G154" i="8"/>
  <c r="F154" i="8"/>
  <c r="E154" i="8"/>
  <c r="H149" i="8"/>
  <c r="G149" i="8"/>
  <c r="F149" i="8"/>
  <c r="E149" i="8"/>
  <c r="G148" i="8"/>
  <c r="E148" i="8"/>
  <c r="R144" i="8"/>
  <c r="P144" i="8"/>
  <c r="P41" i="13" s="1"/>
  <c r="O144" i="8"/>
  <c r="O160" i="8" s="1"/>
  <c r="N144" i="8"/>
  <c r="J144" i="8"/>
  <c r="J41" i="13" s="1"/>
  <c r="S143" i="8"/>
  <c r="S144" i="8" s="1"/>
  <c r="S41" i="13" s="1"/>
  <c r="R143" i="8"/>
  <c r="Q143" i="8"/>
  <c r="Q144" i="8" s="1"/>
  <c r="P143" i="8"/>
  <c r="O143" i="8"/>
  <c r="N143" i="8"/>
  <c r="M143" i="8"/>
  <c r="M144" i="8" s="1"/>
  <c r="L143" i="8"/>
  <c r="L144" i="8" s="1"/>
  <c r="K143" i="8"/>
  <c r="K144" i="8" s="1"/>
  <c r="K160" i="8" s="1"/>
  <c r="J143" i="8"/>
  <c r="I143" i="8"/>
  <c r="H143" i="8"/>
  <c r="G143" i="8"/>
  <c r="F143" i="8"/>
  <c r="E143" i="8"/>
  <c r="I137" i="8"/>
  <c r="G137" i="8"/>
  <c r="F137" i="8"/>
  <c r="E137" i="8"/>
  <c r="H136" i="8"/>
  <c r="G136" i="8"/>
  <c r="F136" i="8"/>
  <c r="E136" i="8"/>
  <c r="I131" i="8"/>
  <c r="G131" i="8"/>
  <c r="F131" i="8"/>
  <c r="E131" i="8"/>
  <c r="H130" i="8"/>
  <c r="G130" i="8"/>
  <c r="F130" i="8"/>
  <c r="E130" i="8"/>
  <c r="I125" i="8"/>
  <c r="G125" i="8"/>
  <c r="F125" i="8"/>
  <c r="E125" i="8"/>
  <c r="H124" i="8"/>
  <c r="G124" i="8"/>
  <c r="F124" i="8"/>
  <c r="E124" i="8"/>
  <c r="I119" i="8"/>
  <c r="G119" i="8"/>
  <c r="F119" i="8"/>
  <c r="E119" i="8"/>
  <c r="H118" i="8"/>
  <c r="G118" i="8"/>
  <c r="F118" i="8"/>
  <c r="E118" i="8"/>
  <c r="I113" i="8"/>
  <c r="H113" i="8"/>
  <c r="G113" i="8"/>
  <c r="F113" i="8"/>
  <c r="E113" i="8"/>
  <c r="S112" i="8"/>
  <c r="R112" i="8"/>
  <c r="Q112" i="8"/>
  <c r="P112" i="8"/>
  <c r="O112" i="8"/>
  <c r="N112" i="8"/>
  <c r="M112" i="8"/>
  <c r="L112" i="8"/>
  <c r="K112" i="8"/>
  <c r="J112" i="8"/>
  <c r="I112" i="8"/>
  <c r="H112" i="8"/>
  <c r="G112" i="8"/>
  <c r="F112" i="8"/>
  <c r="E112" i="8"/>
  <c r="I111" i="8"/>
  <c r="G111" i="8"/>
  <c r="F111" i="8"/>
  <c r="E111" i="8"/>
  <c r="I110" i="8"/>
  <c r="H110" i="8"/>
  <c r="G110" i="8"/>
  <c r="F110" i="8"/>
  <c r="E110" i="8"/>
  <c r="G109" i="8"/>
  <c r="E109" i="8"/>
  <c r="I103" i="8"/>
  <c r="H103" i="8"/>
  <c r="G103" i="8"/>
  <c r="F103" i="8"/>
  <c r="E103" i="8"/>
  <c r="H102" i="8"/>
  <c r="G102" i="8"/>
  <c r="F102" i="8"/>
  <c r="E102" i="8"/>
  <c r="I97" i="8"/>
  <c r="H97" i="8"/>
  <c r="G97" i="8"/>
  <c r="F97" i="8"/>
  <c r="E97" i="8"/>
  <c r="H96" i="8"/>
  <c r="G96" i="8"/>
  <c r="F96" i="8"/>
  <c r="E96" i="8"/>
  <c r="I91" i="8"/>
  <c r="H91" i="8"/>
  <c r="G91" i="8"/>
  <c r="F91" i="8"/>
  <c r="E91" i="8"/>
  <c r="H90" i="8"/>
  <c r="G90" i="8"/>
  <c r="F90" i="8"/>
  <c r="E90" i="8"/>
  <c r="I85" i="8"/>
  <c r="H85" i="8"/>
  <c r="G85" i="8"/>
  <c r="F85" i="8"/>
  <c r="E85" i="8"/>
  <c r="H84" i="8"/>
  <c r="G84" i="8"/>
  <c r="F84" i="8"/>
  <c r="E84" i="8"/>
  <c r="I79" i="8"/>
  <c r="G79" i="8"/>
  <c r="F79" i="8"/>
  <c r="E79" i="8"/>
  <c r="I77" i="8"/>
  <c r="H77" i="8"/>
  <c r="G77" i="8"/>
  <c r="F77" i="8"/>
  <c r="E77" i="8"/>
  <c r="G76" i="8"/>
  <c r="E76" i="8"/>
  <c r="I72" i="8"/>
  <c r="G72" i="8"/>
  <c r="F72" i="8"/>
  <c r="E72" i="8"/>
  <c r="I70" i="8"/>
  <c r="H70" i="8"/>
  <c r="G70" i="8"/>
  <c r="F70" i="8"/>
  <c r="E70" i="8"/>
  <c r="G69" i="8"/>
  <c r="E69" i="8"/>
  <c r="I65" i="8"/>
  <c r="G65" i="8"/>
  <c r="F65" i="8"/>
  <c r="E65" i="8"/>
  <c r="I63" i="8"/>
  <c r="H63" i="8"/>
  <c r="G63" i="8"/>
  <c r="F63" i="8"/>
  <c r="E63" i="8"/>
  <c r="G62" i="8"/>
  <c r="E62" i="8"/>
  <c r="I58" i="8"/>
  <c r="G58" i="8"/>
  <c r="F58" i="8"/>
  <c r="E58" i="8"/>
  <c r="I56" i="8"/>
  <c r="H56" i="8"/>
  <c r="G56" i="8"/>
  <c r="F56" i="8"/>
  <c r="E56" i="8"/>
  <c r="G55" i="8"/>
  <c r="E55" i="8"/>
  <c r="I49" i="8"/>
  <c r="G49" i="8"/>
  <c r="F49" i="8"/>
  <c r="E49" i="8"/>
  <c r="S48" i="8"/>
  <c r="R48" i="8"/>
  <c r="Q48" i="8"/>
  <c r="P48" i="8"/>
  <c r="O48" i="8"/>
  <c r="N48" i="8"/>
  <c r="M48" i="8"/>
  <c r="L48" i="8"/>
  <c r="K48" i="8"/>
  <c r="J48" i="8"/>
  <c r="I48" i="8"/>
  <c r="H48" i="8"/>
  <c r="G48" i="8"/>
  <c r="F48" i="8"/>
  <c r="E48" i="8"/>
  <c r="I47" i="8"/>
  <c r="G47" i="8"/>
  <c r="F47" i="8"/>
  <c r="E47" i="8"/>
  <c r="I42" i="8"/>
  <c r="G42" i="8"/>
  <c r="F42" i="8"/>
  <c r="E42" i="8"/>
  <c r="S41" i="8"/>
  <c r="R41" i="8"/>
  <c r="Q41" i="8"/>
  <c r="P41" i="8"/>
  <c r="O41" i="8"/>
  <c r="N41" i="8"/>
  <c r="M41" i="8"/>
  <c r="L41" i="8"/>
  <c r="K41" i="8"/>
  <c r="J41" i="8"/>
  <c r="I41" i="8"/>
  <c r="H41" i="8"/>
  <c r="G41" i="8"/>
  <c r="F41" i="8"/>
  <c r="E41" i="8"/>
  <c r="I40" i="8"/>
  <c r="G40" i="8"/>
  <c r="F40" i="8"/>
  <c r="E40" i="8"/>
  <c r="I35" i="8"/>
  <c r="G35" i="8"/>
  <c r="F35" i="8"/>
  <c r="E35" i="8"/>
  <c r="S34" i="8"/>
  <c r="R34" i="8"/>
  <c r="Q34" i="8"/>
  <c r="P34" i="8"/>
  <c r="O34" i="8"/>
  <c r="N34" i="8"/>
  <c r="M34" i="8"/>
  <c r="L34" i="8"/>
  <c r="K34" i="8"/>
  <c r="J34" i="8"/>
  <c r="I34" i="8"/>
  <c r="H34" i="8"/>
  <c r="G34" i="8"/>
  <c r="F34" i="8"/>
  <c r="E34" i="8"/>
  <c r="I33" i="8"/>
  <c r="G33" i="8"/>
  <c r="F33" i="8"/>
  <c r="E33" i="8"/>
  <c r="I28" i="8"/>
  <c r="G28" i="8"/>
  <c r="F28" i="8"/>
  <c r="E28" i="8"/>
  <c r="S27" i="8"/>
  <c r="R27" i="8"/>
  <c r="Q27" i="8"/>
  <c r="P27" i="8"/>
  <c r="O27" i="8"/>
  <c r="N27" i="8"/>
  <c r="M27" i="8"/>
  <c r="L27" i="8"/>
  <c r="K27" i="8"/>
  <c r="J27" i="8"/>
  <c r="I27" i="8"/>
  <c r="H27" i="8"/>
  <c r="G27" i="8"/>
  <c r="F27" i="8"/>
  <c r="E27" i="8"/>
  <c r="I26" i="8"/>
  <c r="G26" i="8"/>
  <c r="F26" i="8"/>
  <c r="E26" i="8"/>
  <c r="S21" i="8"/>
  <c r="R21" i="8"/>
  <c r="Q21" i="8"/>
  <c r="P21" i="8"/>
  <c r="O21" i="8"/>
  <c r="N21" i="8"/>
  <c r="M21" i="8"/>
  <c r="L21" i="8"/>
  <c r="K21" i="8"/>
  <c r="J21" i="8"/>
  <c r="I21" i="8"/>
  <c r="H21" i="8"/>
  <c r="G21" i="8"/>
  <c r="F21" i="8"/>
  <c r="E21" i="8"/>
  <c r="S20" i="8"/>
  <c r="R20" i="8"/>
  <c r="Q20" i="8"/>
  <c r="P20" i="8"/>
  <c r="O20" i="8"/>
  <c r="N20" i="8"/>
  <c r="M20" i="8"/>
  <c r="L20" i="8"/>
  <c r="K20" i="8"/>
  <c r="J20" i="8"/>
  <c r="I20" i="8"/>
  <c r="H20" i="8"/>
  <c r="G20" i="8"/>
  <c r="F20" i="8"/>
  <c r="E20" i="8"/>
  <c r="S19" i="8"/>
  <c r="R19" i="8"/>
  <c r="Q19" i="8"/>
  <c r="P19" i="8"/>
  <c r="O19" i="8"/>
  <c r="N19" i="8"/>
  <c r="M19" i="8"/>
  <c r="L19" i="8"/>
  <c r="K19" i="8"/>
  <c r="J19" i="8"/>
  <c r="I19" i="8"/>
  <c r="H19" i="8"/>
  <c r="G19" i="8"/>
  <c r="F19" i="8"/>
  <c r="E19" i="8"/>
  <c r="S18" i="8"/>
  <c r="S22" i="8" s="1"/>
  <c r="R18" i="8"/>
  <c r="R22" i="8" s="1"/>
  <c r="Q18" i="8"/>
  <c r="Q22" i="8" s="1"/>
  <c r="P18" i="8"/>
  <c r="P22" i="8" s="1"/>
  <c r="O18" i="8"/>
  <c r="O22" i="8" s="1"/>
  <c r="N18" i="8"/>
  <c r="N22" i="8" s="1"/>
  <c r="M18" i="8"/>
  <c r="M22" i="8" s="1"/>
  <c r="L18" i="8"/>
  <c r="L22" i="8" s="1"/>
  <c r="K18" i="8"/>
  <c r="K22" i="8" s="1"/>
  <c r="J18" i="8"/>
  <c r="J22" i="8" s="1"/>
  <c r="I18" i="8"/>
  <c r="H18" i="8"/>
  <c r="G18" i="8"/>
  <c r="F18" i="8"/>
  <c r="E18" i="8"/>
  <c r="S13" i="8"/>
  <c r="R13" i="8"/>
  <c r="Q13" i="8"/>
  <c r="P13" i="8"/>
  <c r="O13" i="8"/>
  <c r="N13" i="8"/>
  <c r="M13" i="8"/>
  <c r="L13" i="8"/>
  <c r="K13" i="8"/>
  <c r="J13" i="8"/>
  <c r="I13" i="8"/>
  <c r="H13" i="8"/>
  <c r="G13" i="8"/>
  <c r="F13" i="8"/>
  <c r="E13" i="8"/>
  <c r="I11" i="8"/>
  <c r="H11" i="8"/>
  <c r="G11" i="8"/>
  <c r="F11" i="8"/>
  <c r="E11" i="8"/>
  <c r="G10" i="8"/>
  <c r="E10" i="8"/>
  <c r="F1" i="8"/>
  <c r="A1" i="8"/>
  <c r="F1" i="7"/>
  <c r="A1" i="7"/>
  <c r="I22" i="6"/>
  <c r="H22" i="6"/>
  <c r="G22" i="6"/>
  <c r="F22" i="6"/>
  <c r="E22" i="6"/>
  <c r="G21" i="6"/>
  <c r="E21" i="6"/>
  <c r="G20" i="6"/>
  <c r="E20" i="6"/>
  <c r="K16" i="6"/>
  <c r="K70" i="8" s="1"/>
  <c r="J16" i="6"/>
  <c r="I11" i="6"/>
  <c r="H11" i="6"/>
  <c r="G11" i="6"/>
  <c r="F11" i="6"/>
  <c r="E11" i="6"/>
  <c r="G10" i="6"/>
  <c r="F10" i="6"/>
  <c r="E10" i="6"/>
  <c r="K3" i="6"/>
  <c r="J3" i="6"/>
  <c r="F1" i="6"/>
  <c r="A1" i="6"/>
  <c r="F1" i="5"/>
  <c r="A1" i="5"/>
  <c r="F1" i="4"/>
  <c r="F28" i="3"/>
  <c r="F148" i="8" s="1"/>
  <c r="F24" i="3"/>
  <c r="I24" i="3" s="1"/>
  <c r="F23" i="3"/>
  <c r="I23" i="3" s="1"/>
  <c r="F15" i="3"/>
  <c r="I15" i="3" s="1"/>
  <c r="F14" i="3"/>
  <c r="F21" i="6" s="1"/>
  <c r="F13" i="3"/>
  <c r="I13" i="3" s="1"/>
  <c r="F12" i="3"/>
  <c r="I12" i="3" s="1"/>
  <c r="F6" i="3"/>
  <c r="I6" i="3" s="1"/>
  <c r="F3" i="3"/>
  <c r="F1" i="3"/>
  <c r="B44" i="2"/>
  <c r="B43" i="2"/>
  <c r="B42" i="2"/>
  <c r="B41" i="2"/>
  <c r="A40" i="2"/>
  <c r="B37" i="2"/>
  <c r="B36" i="2"/>
  <c r="B35" i="2"/>
  <c r="B34" i="2"/>
  <c r="B33" i="2"/>
  <c r="B32" i="2"/>
  <c r="A31" i="2"/>
  <c r="B29" i="2"/>
  <c r="A28" i="2"/>
  <c r="B26" i="2"/>
  <c r="C25" i="2"/>
  <c r="C24" i="2"/>
  <c r="C23" i="2"/>
  <c r="C22" i="2"/>
  <c r="B21" i="2"/>
  <c r="A20" i="2"/>
  <c r="A18" i="2"/>
  <c r="A14" i="2"/>
  <c r="A12" i="2"/>
  <c r="A10" i="2"/>
  <c r="A8" i="2"/>
  <c r="A6" i="2"/>
  <c r="A1" i="2"/>
  <c r="I59" i="8" l="1"/>
  <c r="I14" i="13" s="1"/>
  <c r="K28" i="13"/>
  <c r="K111" i="8"/>
  <c r="K47" i="8"/>
  <c r="K40" i="8"/>
  <c r="K33" i="8"/>
  <c r="K26" i="8"/>
  <c r="L28" i="13"/>
  <c r="L111" i="8"/>
  <c r="L47" i="8"/>
  <c r="L40" i="8"/>
  <c r="L33" i="8"/>
  <c r="L26" i="8"/>
  <c r="I90" i="8"/>
  <c r="M28" i="13"/>
  <c r="M29" i="13" s="1"/>
  <c r="M111" i="8"/>
  <c r="M47" i="8"/>
  <c r="M40" i="8"/>
  <c r="M33" i="8"/>
  <c r="M26" i="8"/>
  <c r="N28" i="13"/>
  <c r="N29" i="13" s="1"/>
  <c r="N111" i="8"/>
  <c r="N47" i="8"/>
  <c r="N50" i="8" s="1"/>
  <c r="N79" i="8" s="1"/>
  <c r="N40" i="8"/>
  <c r="N43" i="8" s="1"/>
  <c r="N72" i="8" s="1"/>
  <c r="N33" i="8"/>
  <c r="N36" i="8" s="1"/>
  <c r="N58" i="8" s="1"/>
  <c r="N26" i="8"/>
  <c r="N29" i="8" s="1"/>
  <c r="N65" i="8" s="1"/>
  <c r="I66" i="8"/>
  <c r="S28" i="13"/>
  <c r="S29" i="13" s="1"/>
  <c r="S111" i="8"/>
  <c r="S47" i="8"/>
  <c r="S50" i="8" s="1"/>
  <c r="S79" i="8" s="1"/>
  <c r="S40" i="8"/>
  <c r="S43" i="8" s="1"/>
  <c r="S72" i="8" s="1"/>
  <c r="S33" i="8"/>
  <c r="S36" i="8" s="1"/>
  <c r="S58" i="8" s="1"/>
  <c r="S26" i="8"/>
  <c r="S29" i="8" s="1"/>
  <c r="S65" i="8" s="1"/>
  <c r="O28" i="13"/>
  <c r="O29" i="13" s="1"/>
  <c r="O111" i="8"/>
  <c r="O47" i="8"/>
  <c r="O50" i="8" s="1"/>
  <c r="O79" i="8" s="1"/>
  <c r="O40" i="8"/>
  <c r="O43" i="8" s="1"/>
  <c r="O72" i="8" s="1"/>
  <c r="O33" i="8"/>
  <c r="O36" i="8" s="1"/>
  <c r="O58" i="8" s="1"/>
  <c r="O26" i="8"/>
  <c r="O29" i="8" s="1"/>
  <c r="O65" i="8" s="1"/>
  <c r="Q28" i="13"/>
  <c r="Q29" i="13" s="1"/>
  <c r="Q47" i="8"/>
  <c r="Q50" i="8" s="1"/>
  <c r="Q79" i="8" s="1"/>
  <c r="Q40" i="8"/>
  <c r="Q43" i="8" s="1"/>
  <c r="Q72" i="8" s="1"/>
  <c r="Q33" i="8"/>
  <c r="Q36" i="8" s="1"/>
  <c r="Q58" i="8" s="1"/>
  <c r="Q26" i="8"/>
  <c r="Q29" i="8" s="1"/>
  <c r="Q65" i="8" s="1"/>
  <c r="Q111" i="8"/>
  <c r="P111" i="8"/>
  <c r="P28" i="13"/>
  <c r="P29" i="13" s="1"/>
  <c r="P47" i="8"/>
  <c r="P50" i="8" s="1"/>
  <c r="P79" i="8" s="1"/>
  <c r="P40" i="8"/>
  <c r="P43" i="8" s="1"/>
  <c r="P72" i="8" s="1"/>
  <c r="P33" i="8"/>
  <c r="P36" i="8" s="1"/>
  <c r="P58" i="8" s="1"/>
  <c r="P26" i="8"/>
  <c r="P29" i="8" s="1"/>
  <c r="P65" i="8" s="1"/>
  <c r="J28" i="13"/>
  <c r="J29" i="13" s="1"/>
  <c r="H29" i="13" s="1"/>
  <c r="J111" i="8"/>
  <c r="J47" i="8"/>
  <c r="J50" i="8" s="1"/>
  <c r="J40" i="8"/>
  <c r="J43" i="8" s="1"/>
  <c r="J33" i="8"/>
  <c r="J36" i="8" s="1"/>
  <c r="J26" i="8"/>
  <c r="J29" i="8" s="1"/>
  <c r="H22" i="8"/>
  <c r="R28" i="13"/>
  <c r="R111" i="8"/>
  <c r="R47" i="8"/>
  <c r="R50" i="8" s="1"/>
  <c r="R79" i="8" s="1"/>
  <c r="R40" i="8"/>
  <c r="R43" i="8" s="1"/>
  <c r="R72" i="8" s="1"/>
  <c r="R33" i="8"/>
  <c r="R36" i="8" s="1"/>
  <c r="R58" i="8" s="1"/>
  <c r="R26" i="8"/>
  <c r="R29" i="8" s="1"/>
  <c r="R65" i="8" s="1"/>
  <c r="F69" i="8"/>
  <c r="I73" i="8" s="1"/>
  <c r="I25" i="3"/>
  <c r="F109" i="8"/>
  <c r="J3" i="13"/>
  <c r="J3" i="14"/>
  <c r="J56" i="10"/>
  <c r="J3" i="12"/>
  <c r="J3" i="11"/>
  <c r="J18" i="10"/>
  <c r="J22" i="10" s="1"/>
  <c r="J3" i="4"/>
  <c r="J43" i="10"/>
  <c r="J70" i="10"/>
  <c r="J11" i="10"/>
  <c r="J3" i="9"/>
  <c r="J110" i="8"/>
  <c r="J114" i="8" s="1"/>
  <c r="J37" i="10"/>
  <c r="J3" i="10"/>
  <c r="J63" i="8"/>
  <c r="K3" i="14"/>
  <c r="K56" i="10"/>
  <c r="K3" i="12"/>
  <c r="K3" i="11"/>
  <c r="K70" i="10"/>
  <c r="K3" i="4"/>
  <c r="K3" i="13"/>
  <c r="K43" i="10"/>
  <c r="K11" i="10"/>
  <c r="K3" i="9"/>
  <c r="K3" i="10"/>
  <c r="K18" i="10"/>
  <c r="K110" i="8"/>
  <c r="K37" i="10"/>
  <c r="K63" i="8"/>
  <c r="Q41" i="13"/>
  <c r="Q154" i="8"/>
  <c r="Q160" i="8"/>
  <c r="R41" i="13"/>
  <c r="R154" i="8"/>
  <c r="R160" i="8"/>
  <c r="I31" i="3"/>
  <c r="F31" i="10"/>
  <c r="F10" i="10"/>
  <c r="I15" i="10" s="1"/>
  <c r="F25" i="10"/>
  <c r="L16" i="6"/>
  <c r="J56" i="8"/>
  <c r="K2" i="3"/>
  <c r="M2" i="3"/>
  <c r="L2" i="3"/>
  <c r="F20" i="6"/>
  <c r="J3" i="8"/>
  <c r="K56" i="8"/>
  <c r="K3" i="8"/>
  <c r="J77" i="8"/>
  <c r="L41" i="13"/>
  <c r="L160" i="8"/>
  <c r="L154" i="8"/>
  <c r="H144" i="8"/>
  <c r="J22" i="6"/>
  <c r="J23" i="6" s="1"/>
  <c r="J11" i="6" s="1"/>
  <c r="J12" i="6" s="1"/>
  <c r="J3" i="7"/>
  <c r="J11" i="8"/>
  <c r="F76" i="8"/>
  <c r="I80" i="8" s="1"/>
  <c r="K77" i="8"/>
  <c r="M41" i="13"/>
  <c r="M154" i="8"/>
  <c r="K22" i="6"/>
  <c r="K3" i="7"/>
  <c r="F10" i="8"/>
  <c r="I14" i="8" s="1"/>
  <c r="K11" i="8"/>
  <c r="J70" i="8"/>
  <c r="I15" i="14"/>
  <c r="J44" i="10"/>
  <c r="K154" i="8"/>
  <c r="P160" i="8"/>
  <c r="K41" i="13"/>
  <c r="N41" i="13"/>
  <c r="N160" i="8"/>
  <c r="N154" i="8"/>
  <c r="O41" i="13"/>
  <c r="O154" i="8"/>
  <c r="J160" i="8"/>
  <c r="I20" i="14"/>
  <c r="J57" i="10"/>
  <c r="I78" i="10"/>
  <c r="I23" i="14"/>
  <c r="I77" i="10"/>
  <c r="K29" i="13"/>
  <c r="L29" i="13"/>
  <c r="I21" i="3"/>
  <c r="R29" i="13"/>
  <c r="I14" i="3"/>
  <c r="I28" i="3"/>
  <c r="I20" i="3"/>
  <c r="F7" i="3" s="1"/>
  <c r="J57" i="8" l="1"/>
  <c r="I124" i="8"/>
  <c r="I9" i="13"/>
  <c r="I149" i="8"/>
  <c r="J12" i="8"/>
  <c r="J14" i="8" s="1"/>
  <c r="K22" i="10"/>
  <c r="J32" i="13"/>
  <c r="J137" i="8"/>
  <c r="J131" i="8"/>
  <c r="J125" i="8"/>
  <c r="J49" i="8"/>
  <c r="J42" i="8"/>
  <c r="J35" i="8"/>
  <c r="J28" i="8"/>
  <c r="J119" i="8"/>
  <c r="H28" i="13"/>
  <c r="H111" i="8"/>
  <c r="H47" i="8"/>
  <c r="H40" i="8"/>
  <c r="H33" i="8"/>
  <c r="H26" i="8"/>
  <c r="I13" i="13"/>
  <c r="I84" i="8"/>
  <c r="J64" i="8"/>
  <c r="J66" i="8" s="1"/>
  <c r="I118" i="8"/>
  <c r="K19" i="10"/>
  <c r="J11" i="14"/>
  <c r="K23" i="6"/>
  <c r="K11" i="6" s="1"/>
  <c r="K12" i="6" s="1"/>
  <c r="I15" i="13"/>
  <c r="I130" i="8"/>
  <c r="I96" i="8"/>
  <c r="J71" i="8"/>
  <c r="J65" i="8"/>
  <c r="M27" i="10"/>
  <c r="R27" i="10"/>
  <c r="J27" i="10"/>
  <c r="Q27" i="10"/>
  <c r="P27" i="10"/>
  <c r="O27" i="10"/>
  <c r="S27" i="10"/>
  <c r="N27" i="10"/>
  <c r="L27" i="10"/>
  <c r="K27" i="10"/>
  <c r="J58" i="8"/>
  <c r="J59" i="8" s="1"/>
  <c r="I13" i="14"/>
  <c r="J12" i="10"/>
  <c r="I50" i="10"/>
  <c r="H41" i="13"/>
  <c r="H154" i="8"/>
  <c r="H160" i="8"/>
  <c r="J72" i="8"/>
  <c r="J2" i="4"/>
  <c r="J2" i="12"/>
  <c r="J2" i="13"/>
  <c r="J2" i="11"/>
  <c r="J2" i="14"/>
  <c r="J2" i="9"/>
  <c r="J2" i="10"/>
  <c r="J2" i="7"/>
  <c r="J2" i="8"/>
  <c r="J2" i="6"/>
  <c r="P33" i="10"/>
  <c r="M33" i="10"/>
  <c r="O33" i="10"/>
  <c r="N33" i="10"/>
  <c r="L33" i="10"/>
  <c r="S33" i="10"/>
  <c r="R33" i="10"/>
  <c r="Q33" i="10"/>
  <c r="K33" i="10"/>
  <c r="J33" i="10"/>
  <c r="J79" i="8"/>
  <c r="I16" i="13"/>
  <c r="J78" i="8"/>
  <c r="I136" i="8"/>
  <c r="I102" i="8"/>
  <c r="L3" i="4"/>
  <c r="L3" i="13"/>
  <c r="L11" i="10"/>
  <c r="L3" i="14"/>
  <c r="L70" i="10"/>
  <c r="L3" i="10"/>
  <c r="L37" i="10"/>
  <c r="L3" i="11"/>
  <c r="L18" i="10"/>
  <c r="L3" i="12"/>
  <c r="L110" i="8"/>
  <c r="L3" i="9"/>
  <c r="L43" i="10"/>
  <c r="L56" i="10"/>
  <c r="L77" i="8"/>
  <c r="L3" i="8"/>
  <c r="L56" i="8"/>
  <c r="L3" i="6"/>
  <c r="M16" i="6"/>
  <c r="L63" i="8"/>
  <c r="L70" i="8"/>
  <c r="L11" i="8"/>
  <c r="L3" i="7"/>
  <c r="L22" i="6"/>
  <c r="J73" i="8"/>
  <c r="J80" i="8" l="1"/>
  <c r="J14" i="13"/>
  <c r="J124" i="8"/>
  <c r="J126" i="8" s="1"/>
  <c r="J90" i="8"/>
  <c r="K57" i="8"/>
  <c r="J16" i="13"/>
  <c r="J136" i="8"/>
  <c r="J138" i="8" s="1"/>
  <c r="J102" i="8"/>
  <c r="K78" i="8"/>
  <c r="J9" i="13"/>
  <c r="J10" i="13" s="1"/>
  <c r="J149" i="8"/>
  <c r="J150" i="8" s="1"/>
  <c r="K12" i="8"/>
  <c r="K14" i="8" s="1"/>
  <c r="S45" i="10"/>
  <c r="S14" i="10"/>
  <c r="J15" i="13"/>
  <c r="J130" i="8"/>
  <c r="J132" i="8" s="1"/>
  <c r="J96" i="8"/>
  <c r="K71" i="8"/>
  <c r="L14" i="10"/>
  <c r="L45" i="10"/>
  <c r="O63" i="10"/>
  <c r="O13" i="10"/>
  <c r="O39" i="10"/>
  <c r="N14" i="10"/>
  <c r="N45" i="10"/>
  <c r="P63" i="10"/>
  <c r="P39" i="10"/>
  <c r="P13" i="10"/>
  <c r="M3" i="11"/>
  <c r="M3" i="4"/>
  <c r="M18" i="10"/>
  <c r="M3" i="13"/>
  <c r="M3" i="14"/>
  <c r="M3" i="10"/>
  <c r="M56" i="10"/>
  <c r="M3" i="12"/>
  <c r="M11" i="10"/>
  <c r="M3" i="9"/>
  <c r="M37" i="10"/>
  <c r="M43" i="10"/>
  <c r="M70" i="10"/>
  <c r="M3" i="8"/>
  <c r="M110" i="8"/>
  <c r="M56" i="8"/>
  <c r="N16" i="6"/>
  <c r="M63" i="8"/>
  <c r="M70" i="8"/>
  <c r="M11" i="8"/>
  <c r="M3" i="7"/>
  <c r="M22" i="6"/>
  <c r="M23" i="6" s="1"/>
  <c r="M11" i="6" s="1"/>
  <c r="M12" i="6" s="1"/>
  <c r="M3" i="6"/>
  <c r="M77" i="8"/>
  <c r="K2" i="13"/>
  <c r="K2" i="14"/>
  <c r="K2" i="11"/>
  <c r="K2" i="4"/>
  <c r="K2" i="12"/>
  <c r="K2" i="9"/>
  <c r="K2" i="10"/>
  <c r="K2" i="7"/>
  <c r="K2" i="8"/>
  <c r="K2" i="6"/>
  <c r="K11" i="14"/>
  <c r="L19" i="10"/>
  <c r="L22" i="10" s="1"/>
  <c r="L23" i="6"/>
  <c r="L11" i="6" s="1"/>
  <c r="L12" i="6" s="1"/>
  <c r="O14" i="10"/>
  <c r="O45" i="10"/>
  <c r="Q13" i="10"/>
  <c r="Q39" i="10"/>
  <c r="Q63" i="10"/>
  <c r="J45" i="10"/>
  <c r="J46" i="10" s="1"/>
  <c r="J14" i="10"/>
  <c r="J15" i="10" s="1"/>
  <c r="H33" i="10"/>
  <c r="M45" i="10"/>
  <c r="M14" i="10"/>
  <c r="J63" i="10"/>
  <c r="J39" i="10"/>
  <c r="J40" i="10" s="1"/>
  <c r="J13" i="10"/>
  <c r="H27" i="10"/>
  <c r="S63" i="10"/>
  <c r="S13" i="10"/>
  <c r="S39" i="10"/>
  <c r="J13" i="13"/>
  <c r="K64" i="8"/>
  <c r="J118" i="8"/>
  <c r="J120" i="8" s="1"/>
  <c r="J84" i="8"/>
  <c r="P45" i="10"/>
  <c r="P14" i="10"/>
  <c r="R39" i="10"/>
  <c r="R63" i="10"/>
  <c r="R13" i="10"/>
  <c r="Q45" i="10"/>
  <c r="Q14" i="10"/>
  <c r="L63" i="10"/>
  <c r="L39" i="10"/>
  <c r="L13" i="10"/>
  <c r="M39" i="10"/>
  <c r="M63" i="10"/>
  <c r="M13" i="10"/>
  <c r="K14" i="10"/>
  <c r="K45" i="10"/>
  <c r="K13" i="10"/>
  <c r="K63" i="10"/>
  <c r="K39" i="10"/>
  <c r="R45" i="10"/>
  <c r="R14" i="10"/>
  <c r="N13" i="10"/>
  <c r="N63" i="10"/>
  <c r="N39" i="10"/>
  <c r="J17" i="13" l="1"/>
  <c r="J113" i="8" s="1"/>
  <c r="K114" i="8" s="1"/>
  <c r="L11" i="14"/>
  <c r="M19" i="10"/>
  <c r="J13" i="14"/>
  <c r="K12" i="10"/>
  <c r="K15" i="10" s="1"/>
  <c r="J50" i="10"/>
  <c r="J52" i="10" s="1"/>
  <c r="N3" i="11"/>
  <c r="N3" i="4"/>
  <c r="N3" i="12"/>
  <c r="N3" i="13"/>
  <c r="N43" i="10"/>
  <c r="N3" i="14"/>
  <c r="N37" i="10"/>
  <c r="N56" i="10"/>
  <c r="N18" i="10"/>
  <c r="N11" i="10"/>
  <c r="N3" i="9"/>
  <c r="N3" i="10"/>
  <c r="N70" i="10"/>
  <c r="N110" i="8"/>
  <c r="N56" i="8"/>
  <c r="N3" i="6"/>
  <c r="O16" i="6"/>
  <c r="N63" i="8"/>
  <c r="N70" i="8"/>
  <c r="N11" i="8"/>
  <c r="N3" i="7"/>
  <c r="N22" i="6"/>
  <c r="N23" i="6" s="1"/>
  <c r="N11" i="6" s="1"/>
  <c r="N12" i="6" s="1"/>
  <c r="N77" i="8"/>
  <c r="N3" i="8"/>
  <c r="J37" i="13"/>
  <c r="M2" i="14"/>
  <c r="M2" i="13"/>
  <c r="M2" i="4"/>
  <c r="M2" i="9"/>
  <c r="M2" i="11"/>
  <c r="M2" i="10"/>
  <c r="M2" i="12"/>
  <c r="M2" i="7"/>
  <c r="M2" i="8"/>
  <c r="M2" i="6"/>
  <c r="H63" i="10"/>
  <c r="H39" i="10"/>
  <c r="H13" i="10"/>
  <c r="J15" i="14"/>
  <c r="K44" i="10"/>
  <c r="K46" i="10" s="1"/>
  <c r="L2" i="13"/>
  <c r="L2" i="14"/>
  <c r="L2" i="4"/>
  <c r="L2" i="9"/>
  <c r="L2" i="11"/>
  <c r="L2" i="10"/>
  <c r="L2" i="12"/>
  <c r="L2" i="7"/>
  <c r="L2" i="8"/>
  <c r="L2" i="6"/>
  <c r="K9" i="13"/>
  <c r="K10" i="13" s="1"/>
  <c r="K149" i="8"/>
  <c r="K150" i="8" s="1"/>
  <c r="K155" i="8" s="1"/>
  <c r="K156" i="8" s="1"/>
  <c r="L12" i="8"/>
  <c r="L14" i="8" s="1"/>
  <c r="J34" i="13"/>
  <c r="J155" i="8"/>
  <c r="J156" i="8" s="1"/>
  <c r="J35" i="13"/>
  <c r="H45" i="10"/>
  <c r="H14" i="10"/>
  <c r="J14" i="14"/>
  <c r="K38" i="10"/>
  <c r="K40" i="10" s="1"/>
  <c r="M22" i="10"/>
  <c r="J36" i="13"/>
  <c r="J103" i="8" l="1"/>
  <c r="J104" i="8" s="1"/>
  <c r="J97" i="8"/>
  <c r="J98" i="8" s="1"/>
  <c r="J91" i="8"/>
  <c r="J92" i="8" s="1"/>
  <c r="J85" i="8"/>
  <c r="J86" i="8" s="1"/>
  <c r="J20" i="13" s="1"/>
  <c r="J179" i="8"/>
  <c r="J22" i="13"/>
  <c r="J23" i="13"/>
  <c r="J185" i="8"/>
  <c r="O3" i="4"/>
  <c r="O3" i="12"/>
  <c r="O70" i="10"/>
  <c r="O11" i="10"/>
  <c r="O3" i="14"/>
  <c r="O56" i="10"/>
  <c r="O18" i="10"/>
  <c r="O3" i="11"/>
  <c r="O43" i="10"/>
  <c r="O110" i="8"/>
  <c r="O3" i="9"/>
  <c r="O37" i="10"/>
  <c r="O3" i="13"/>
  <c r="O3" i="10"/>
  <c r="P16" i="6"/>
  <c r="O63" i="8"/>
  <c r="O70" i="8"/>
  <c r="O11" i="8"/>
  <c r="O3" i="7"/>
  <c r="O22" i="6"/>
  <c r="O23" i="6" s="1"/>
  <c r="O11" i="6" s="1"/>
  <c r="O12" i="6" s="1"/>
  <c r="O77" i="8"/>
  <c r="O3" i="8"/>
  <c r="O56" i="8"/>
  <c r="O3" i="6"/>
  <c r="K43" i="13"/>
  <c r="K64" i="10"/>
  <c r="K161" i="8"/>
  <c r="K162" i="8" s="1"/>
  <c r="L9" i="13"/>
  <c r="L10" i="13" s="1"/>
  <c r="L149" i="8"/>
  <c r="L150" i="8" s="1"/>
  <c r="L155" i="8" s="1"/>
  <c r="L156" i="8" s="1"/>
  <c r="M12" i="8"/>
  <c r="M14" i="8" s="1"/>
  <c r="M11" i="14"/>
  <c r="N19" i="10"/>
  <c r="N22" i="10" s="1"/>
  <c r="J58" i="10"/>
  <c r="J59" i="10" s="1"/>
  <c r="K50" i="10"/>
  <c r="K52" i="10" s="1"/>
  <c r="K58" i="10" s="1"/>
  <c r="L12" i="10"/>
  <c r="L15" i="10" s="1"/>
  <c r="K13" i="14"/>
  <c r="J43" i="13"/>
  <c r="J64" i="10"/>
  <c r="J161" i="8"/>
  <c r="J162" i="8" s="1"/>
  <c r="N2" i="14"/>
  <c r="N2" i="12"/>
  <c r="N2" i="4"/>
  <c r="N2" i="11"/>
  <c r="N2" i="10"/>
  <c r="N2" i="9"/>
  <c r="N2" i="13"/>
  <c r="N2" i="8"/>
  <c r="N2" i="6"/>
  <c r="N2" i="7"/>
  <c r="J38" i="13"/>
  <c r="J16" i="14"/>
  <c r="J21" i="13"/>
  <c r="J173" i="8"/>
  <c r="K14" i="14"/>
  <c r="L38" i="10"/>
  <c r="L40" i="10" s="1"/>
  <c r="K32" i="13"/>
  <c r="K137" i="8"/>
  <c r="K131" i="8"/>
  <c r="K125" i="8"/>
  <c r="K49" i="8"/>
  <c r="K50" i="8" s="1"/>
  <c r="K42" i="8"/>
  <c r="K43" i="8" s="1"/>
  <c r="K35" i="8"/>
  <c r="K36" i="8" s="1"/>
  <c r="K28" i="8"/>
  <c r="K29" i="8" s="1"/>
  <c r="K119" i="8"/>
  <c r="K15" i="14"/>
  <c r="L44" i="10"/>
  <c r="L46" i="10" s="1"/>
  <c r="J167" i="8" l="1"/>
  <c r="N11" i="14"/>
  <c r="O19" i="10"/>
  <c r="J184" i="8"/>
  <c r="J186" i="8" s="1"/>
  <c r="J166" i="8"/>
  <c r="J168" i="8" s="1"/>
  <c r="J178" i="8"/>
  <c r="J180" i="8" s="1"/>
  <c r="J172" i="8"/>
  <c r="J174" i="8" s="1"/>
  <c r="J24" i="13"/>
  <c r="M9" i="13"/>
  <c r="M10" i="13" s="1"/>
  <c r="M149" i="8"/>
  <c r="M150" i="8" s="1"/>
  <c r="M155" i="8" s="1"/>
  <c r="M156" i="8" s="1"/>
  <c r="N12" i="8"/>
  <c r="N14" i="8" s="1"/>
  <c r="K79" i="8"/>
  <c r="K80" i="8" s="1"/>
  <c r="L43" i="13"/>
  <c r="L64" i="10"/>
  <c r="L161" i="8"/>
  <c r="L162" i="8" s="1"/>
  <c r="P3" i="4"/>
  <c r="P3" i="12"/>
  <c r="P70" i="10"/>
  <c r="P3" i="13"/>
  <c r="P3" i="14"/>
  <c r="P18" i="10"/>
  <c r="P37" i="10"/>
  <c r="P3" i="11"/>
  <c r="P3" i="9"/>
  <c r="P3" i="10"/>
  <c r="P43" i="10"/>
  <c r="P56" i="10"/>
  <c r="P11" i="10"/>
  <c r="P63" i="8"/>
  <c r="P70" i="8"/>
  <c r="P11" i="8"/>
  <c r="P3" i="7"/>
  <c r="P22" i="6"/>
  <c r="P23" i="6" s="1"/>
  <c r="P11" i="6" s="1"/>
  <c r="P12" i="6" s="1"/>
  <c r="P77" i="8"/>
  <c r="P3" i="8"/>
  <c r="P56" i="8"/>
  <c r="P3" i="6"/>
  <c r="P110" i="8"/>
  <c r="Q16" i="6"/>
  <c r="O22" i="10"/>
  <c r="L15" i="14"/>
  <c r="M44" i="10"/>
  <c r="M46" i="10" s="1"/>
  <c r="J20" i="14"/>
  <c r="K57" i="10"/>
  <c r="K59" i="10" s="1"/>
  <c r="J78" i="10"/>
  <c r="K65" i="8"/>
  <c r="K66" i="8" s="1"/>
  <c r="K58" i="8"/>
  <c r="K59" i="8" s="1"/>
  <c r="O2" i="11"/>
  <c r="O2" i="4"/>
  <c r="O2" i="14"/>
  <c r="O2" i="12"/>
  <c r="O2" i="10"/>
  <c r="O2" i="9"/>
  <c r="O2" i="13"/>
  <c r="O2" i="8"/>
  <c r="O2" i="6"/>
  <c r="O2" i="7"/>
  <c r="L14" i="14"/>
  <c r="M38" i="10"/>
  <c r="M40" i="10" s="1"/>
  <c r="K16" i="14"/>
  <c r="K184" i="8"/>
  <c r="K178" i="8"/>
  <c r="K166" i="8"/>
  <c r="K172" i="8"/>
  <c r="K72" i="8"/>
  <c r="K73" i="8" s="1"/>
  <c r="L50" i="10"/>
  <c r="L52" i="10" s="1"/>
  <c r="L58" i="10" s="1"/>
  <c r="M12" i="10"/>
  <c r="M15" i="10" s="1"/>
  <c r="L13" i="14"/>
  <c r="L16" i="14" l="1"/>
  <c r="M15" i="14"/>
  <c r="N44" i="10"/>
  <c r="N46" i="10" s="1"/>
  <c r="J45" i="13"/>
  <c r="M14" i="14"/>
  <c r="N38" i="10"/>
  <c r="N40" i="10" s="1"/>
  <c r="K14" i="13"/>
  <c r="K124" i="8"/>
  <c r="K126" i="8" s="1"/>
  <c r="L57" i="8"/>
  <c r="K90" i="8"/>
  <c r="K13" i="13"/>
  <c r="K118" i="8"/>
  <c r="K120" i="8" s="1"/>
  <c r="L64" i="8"/>
  <c r="K84" i="8"/>
  <c r="J65" i="10"/>
  <c r="J66" i="10" s="1"/>
  <c r="J46" i="13"/>
  <c r="K16" i="13"/>
  <c r="K136" i="8"/>
  <c r="K138" i="8" s="1"/>
  <c r="K102" i="8"/>
  <c r="L78" i="8"/>
  <c r="J44" i="13"/>
  <c r="M13" i="14"/>
  <c r="N12" i="10"/>
  <c r="N15" i="10" s="1"/>
  <c r="M50" i="10"/>
  <c r="M52" i="10" s="1"/>
  <c r="M58" i="10" s="1"/>
  <c r="O11" i="14"/>
  <c r="P19" i="10"/>
  <c r="P2" i="11"/>
  <c r="P2" i="4"/>
  <c r="P2" i="12"/>
  <c r="P2" i="13"/>
  <c r="P2" i="10"/>
  <c r="P2" i="14"/>
  <c r="P2" i="6"/>
  <c r="P2" i="9"/>
  <c r="P2" i="7"/>
  <c r="P2" i="8"/>
  <c r="K15" i="13"/>
  <c r="K130" i="8"/>
  <c r="K132" i="8" s="1"/>
  <c r="K96" i="8"/>
  <c r="L71" i="8"/>
  <c r="K20" i="14"/>
  <c r="K78" i="10"/>
  <c r="L57" i="10"/>
  <c r="L59" i="10" s="1"/>
  <c r="Q3" i="13"/>
  <c r="Q3" i="14"/>
  <c r="Q37" i="10"/>
  <c r="Q3" i="4"/>
  <c r="Q3" i="11"/>
  <c r="Q70" i="10"/>
  <c r="Q3" i="12"/>
  <c r="Q3" i="9"/>
  <c r="Q18" i="10"/>
  <c r="Q3" i="10"/>
  <c r="Q43" i="10"/>
  <c r="Q56" i="10"/>
  <c r="Q11" i="10"/>
  <c r="Q70" i="8"/>
  <c r="Q11" i="8"/>
  <c r="Q3" i="7"/>
  <c r="Q22" i="6"/>
  <c r="Q23" i="6" s="1"/>
  <c r="Q11" i="6" s="1"/>
  <c r="Q12" i="6" s="1"/>
  <c r="Q77" i="8"/>
  <c r="Q3" i="8"/>
  <c r="Q56" i="8"/>
  <c r="Q3" i="6"/>
  <c r="Q110" i="8"/>
  <c r="R16" i="6"/>
  <c r="Q63" i="8"/>
  <c r="N149" i="8"/>
  <c r="N150" i="8" s="1"/>
  <c r="N9" i="13"/>
  <c r="N10" i="13" s="1"/>
  <c r="O12" i="8"/>
  <c r="O14" i="8" s="1"/>
  <c r="J47" i="13"/>
  <c r="L178" i="8"/>
  <c r="L172" i="8"/>
  <c r="L166" i="8"/>
  <c r="L184" i="8"/>
  <c r="M43" i="13"/>
  <c r="M64" i="10"/>
  <c r="M161" i="8"/>
  <c r="M162" i="8" s="1"/>
  <c r="P22" i="10"/>
  <c r="J48" i="13" l="1"/>
  <c r="K34" i="13"/>
  <c r="K17" i="13"/>
  <c r="P11" i="14"/>
  <c r="Q19" i="10"/>
  <c r="O9" i="13"/>
  <c r="O10" i="13" s="1"/>
  <c r="O149" i="8"/>
  <c r="O150" i="8" s="1"/>
  <c r="O155" i="8" s="1"/>
  <c r="O156" i="8" s="1"/>
  <c r="P12" i="8"/>
  <c r="P14" i="8" s="1"/>
  <c r="J72" i="10"/>
  <c r="J73" i="10" s="1"/>
  <c r="R3" i="13"/>
  <c r="R3" i="14"/>
  <c r="R56" i="10"/>
  <c r="R3" i="4"/>
  <c r="R3" i="11"/>
  <c r="R70" i="10"/>
  <c r="R18" i="10"/>
  <c r="R3" i="12"/>
  <c r="R43" i="10"/>
  <c r="R37" i="10"/>
  <c r="R3" i="9"/>
  <c r="R3" i="10"/>
  <c r="R11" i="10"/>
  <c r="R110" i="8"/>
  <c r="R70" i="8"/>
  <c r="R11" i="8"/>
  <c r="R3" i="7"/>
  <c r="R22" i="6"/>
  <c r="R23" i="6" s="1"/>
  <c r="R11" i="6" s="1"/>
  <c r="R12" i="6" s="1"/>
  <c r="R77" i="8"/>
  <c r="R3" i="8"/>
  <c r="R56" i="8"/>
  <c r="R3" i="6"/>
  <c r="S16" i="6"/>
  <c r="R63" i="8"/>
  <c r="K36" i="13"/>
  <c r="K35" i="13"/>
  <c r="O44" i="10"/>
  <c r="O46" i="10" s="1"/>
  <c r="N15" i="14"/>
  <c r="N155" i="8"/>
  <c r="N156" i="8" s="1"/>
  <c r="M172" i="8"/>
  <c r="M166" i="8"/>
  <c r="M184" i="8"/>
  <c r="M178" i="8"/>
  <c r="Q2" i="4"/>
  <c r="Q2" i="12"/>
  <c r="Q2" i="13"/>
  <c r="Q2" i="11"/>
  <c r="Q2" i="14"/>
  <c r="Q2" i="10"/>
  <c r="Q2" i="9"/>
  <c r="Q2" i="7"/>
  <c r="Q2" i="8"/>
  <c r="Q2" i="6"/>
  <c r="Q22" i="10"/>
  <c r="N13" i="14"/>
  <c r="N50" i="10"/>
  <c r="N52" i="10" s="1"/>
  <c r="O12" i="10"/>
  <c r="O15" i="10" s="1"/>
  <c r="L78" i="10"/>
  <c r="M57" i="10"/>
  <c r="M59" i="10" s="1"/>
  <c r="L20" i="14"/>
  <c r="M16" i="14"/>
  <c r="K37" i="13"/>
  <c r="N14" i="14"/>
  <c r="O38" i="10"/>
  <c r="O40" i="10" s="1"/>
  <c r="N16" i="14" l="1"/>
  <c r="O13" i="14"/>
  <c r="O50" i="10"/>
  <c r="O52" i="10" s="1"/>
  <c r="O58" i="10" s="1"/>
  <c r="P12" i="10"/>
  <c r="P15" i="10" s="1"/>
  <c r="O15" i="14"/>
  <c r="P44" i="10"/>
  <c r="P46" i="10" s="1"/>
  <c r="O43" i="13"/>
  <c r="O161" i="8"/>
  <c r="O162" i="8" s="1"/>
  <c r="O64" i="10"/>
  <c r="M78" i="10"/>
  <c r="N57" i="10"/>
  <c r="M20" i="14"/>
  <c r="N58" i="10"/>
  <c r="S3" i="14"/>
  <c r="S56" i="10"/>
  <c r="S3" i="12"/>
  <c r="S43" i="10"/>
  <c r="S3" i="4"/>
  <c r="S37" i="10"/>
  <c r="S3" i="9"/>
  <c r="S11" i="10"/>
  <c r="S3" i="10"/>
  <c r="S70" i="10"/>
  <c r="S3" i="13"/>
  <c r="S110" i="8"/>
  <c r="S3" i="11"/>
  <c r="S18" i="10"/>
  <c r="S11" i="8"/>
  <c r="S3" i="7"/>
  <c r="S22" i="6"/>
  <c r="S23" i="6" s="1"/>
  <c r="S11" i="6" s="1"/>
  <c r="S12" i="6" s="1"/>
  <c r="S77" i="8"/>
  <c r="S3" i="8"/>
  <c r="S56" i="8"/>
  <c r="S3" i="6"/>
  <c r="S63" i="8"/>
  <c r="S70" i="8"/>
  <c r="R22" i="10"/>
  <c r="O14" i="14"/>
  <c r="P38" i="10"/>
  <c r="P40" i="10" s="1"/>
  <c r="N43" i="13"/>
  <c r="N161" i="8"/>
  <c r="N162" i="8" s="1"/>
  <c r="N64" i="10"/>
  <c r="K38" i="13"/>
  <c r="Q11" i="14"/>
  <c r="R19" i="10"/>
  <c r="J23" i="14"/>
  <c r="K71" i="10"/>
  <c r="J77" i="10"/>
  <c r="J79" i="10" s="1"/>
  <c r="J25" i="14" s="1"/>
  <c r="R2" i="4"/>
  <c r="R2" i="12"/>
  <c r="R2" i="13"/>
  <c r="R2" i="11"/>
  <c r="R2" i="14"/>
  <c r="R2" i="10"/>
  <c r="R2" i="9"/>
  <c r="R2" i="7"/>
  <c r="R2" i="8"/>
  <c r="R2" i="6"/>
  <c r="K113" i="8"/>
  <c r="L114" i="8" s="1"/>
  <c r="K85" i="8"/>
  <c r="K86" i="8" s="1"/>
  <c r="K91" i="8"/>
  <c r="K92" i="8" s="1"/>
  <c r="K97" i="8"/>
  <c r="K98" i="8" s="1"/>
  <c r="K103" i="8"/>
  <c r="K104" i="8" s="1"/>
  <c r="P149" i="8"/>
  <c r="P150" i="8" s="1"/>
  <c r="P9" i="13"/>
  <c r="P10" i="13" s="1"/>
  <c r="Q12" i="8"/>
  <c r="Q14" i="8" s="1"/>
  <c r="N59" i="10" l="1"/>
  <c r="N20" i="14" s="1"/>
  <c r="P155" i="8"/>
  <c r="P156" i="8" s="1"/>
  <c r="P14" i="14"/>
  <c r="Q38" i="10"/>
  <c r="Q40" i="10" s="1"/>
  <c r="P15" i="14"/>
  <c r="Q44" i="10"/>
  <c r="Q46" i="10" s="1"/>
  <c r="K23" i="13"/>
  <c r="K185" i="8"/>
  <c r="K186" i="8" s="1"/>
  <c r="N78" i="10"/>
  <c r="O57" i="10"/>
  <c r="O59" i="10" s="1"/>
  <c r="K20" i="13"/>
  <c r="K167" i="8"/>
  <c r="K168" i="8" s="1"/>
  <c r="N166" i="8"/>
  <c r="N184" i="8"/>
  <c r="N178" i="8"/>
  <c r="N172" i="8"/>
  <c r="K22" i="13"/>
  <c r="K179" i="8"/>
  <c r="K180" i="8" s="1"/>
  <c r="K21" i="13"/>
  <c r="K173" i="8"/>
  <c r="K174" i="8" s="1"/>
  <c r="P50" i="10"/>
  <c r="P52" i="10" s="1"/>
  <c r="Q12" i="10"/>
  <c r="Q15" i="10" s="1"/>
  <c r="P13" i="14"/>
  <c r="Q9" i="13"/>
  <c r="Q10" i="13" s="1"/>
  <c r="Q149" i="8"/>
  <c r="Q150" i="8" s="1"/>
  <c r="Q155" i="8" s="1"/>
  <c r="Q156" i="8" s="1"/>
  <c r="R12" i="8"/>
  <c r="R14" i="8" s="1"/>
  <c r="S19" i="10"/>
  <c r="S22" i="10" s="1"/>
  <c r="S11" i="14" s="1"/>
  <c r="R11" i="14"/>
  <c r="S2" i="13"/>
  <c r="S2" i="14"/>
  <c r="S2" i="4"/>
  <c r="S2" i="9"/>
  <c r="S2" i="12"/>
  <c r="S2" i="11"/>
  <c r="S2" i="10"/>
  <c r="S2" i="7"/>
  <c r="S2" i="8"/>
  <c r="S2" i="6"/>
  <c r="O166" i="8"/>
  <c r="O184" i="8"/>
  <c r="O178" i="8"/>
  <c r="O172" i="8"/>
  <c r="L32" i="13"/>
  <c r="L131" i="8"/>
  <c r="L125" i="8"/>
  <c r="L119" i="8"/>
  <c r="L137" i="8"/>
  <c r="L49" i="8"/>
  <c r="L50" i="8" s="1"/>
  <c r="L42" i="8"/>
  <c r="L43" i="8" s="1"/>
  <c r="L35" i="8"/>
  <c r="L36" i="8" s="1"/>
  <c r="L28" i="8"/>
  <c r="L29" i="8" s="1"/>
  <c r="O16" i="14"/>
  <c r="P16" i="14" l="1"/>
  <c r="K45" i="13"/>
  <c r="L72" i="8"/>
  <c r="L73" i="8" s="1"/>
  <c r="Q50" i="10"/>
  <c r="Q52" i="10" s="1"/>
  <c r="Q58" i="10" s="1"/>
  <c r="R12" i="10"/>
  <c r="R15" i="10" s="1"/>
  <c r="Q13" i="14"/>
  <c r="K44" i="13"/>
  <c r="K47" i="13"/>
  <c r="P43" i="13"/>
  <c r="P64" i="10"/>
  <c r="P161" i="8"/>
  <c r="P162" i="8" s="1"/>
  <c r="P58" i="10"/>
  <c r="K46" i="13"/>
  <c r="K65" i="10"/>
  <c r="K66" i="10" s="1"/>
  <c r="K24" i="13"/>
  <c r="L79" i="8"/>
  <c r="L80" i="8" s="1"/>
  <c r="L65" i="8"/>
  <c r="L66" i="8" s="1"/>
  <c r="P57" i="10"/>
  <c r="O20" i="14"/>
  <c r="O78" i="10"/>
  <c r="Q15" i="14"/>
  <c r="R44" i="10"/>
  <c r="R46" i="10" s="1"/>
  <c r="L58" i="8"/>
  <c r="L59" i="8" s="1"/>
  <c r="R9" i="13"/>
  <c r="R10" i="13" s="1"/>
  <c r="R149" i="8"/>
  <c r="R150" i="8" s="1"/>
  <c r="R155" i="8" s="1"/>
  <c r="R156" i="8" s="1"/>
  <c r="S12" i="8"/>
  <c r="S14" i="8" s="1"/>
  <c r="Q14" i="14"/>
  <c r="R38" i="10"/>
  <c r="R40" i="10" s="1"/>
  <c r="Q64" i="10"/>
  <c r="Q43" i="13"/>
  <c r="Q161" i="8"/>
  <c r="Q162" i="8" s="1"/>
  <c r="P59" i="10" l="1"/>
  <c r="L16" i="13"/>
  <c r="L136" i="8"/>
  <c r="L138" i="8" s="1"/>
  <c r="L102" i="8"/>
  <c r="M78" i="8"/>
  <c r="R13" i="14"/>
  <c r="R50" i="10"/>
  <c r="R52" i="10" s="1"/>
  <c r="R58" i="10" s="1"/>
  <c r="S12" i="10"/>
  <c r="S15" i="10" s="1"/>
  <c r="L15" i="13"/>
  <c r="L130" i="8"/>
  <c r="L132" i="8" s="1"/>
  <c r="M71" i="8"/>
  <c r="L96" i="8"/>
  <c r="P184" i="8"/>
  <c r="P178" i="8"/>
  <c r="P172" i="8"/>
  <c r="P166" i="8"/>
  <c r="K72" i="10"/>
  <c r="K73" i="10" s="1"/>
  <c r="R43" i="13"/>
  <c r="R64" i="10"/>
  <c r="R161" i="8"/>
  <c r="R162" i="8" s="1"/>
  <c r="Q184" i="8"/>
  <c r="Q178" i="8"/>
  <c r="Q172" i="8"/>
  <c r="Q166" i="8"/>
  <c r="S38" i="10"/>
  <c r="S40" i="10" s="1"/>
  <c r="S14" i="14" s="1"/>
  <c r="R14" i="14"/>
  <c r="L13" i="13"/>
  <c r="L118" i="8"/>
  <c r="L120" i="8" s="1"/>
  <c r="M64" i="8"/>
  <c r="L84" i="8"/>
  <c r="K48" i="13"/>
  <c r="S9" i="13"/>
  <c r="S10" i="13" s="1"/>
  <c r="S149" i="8"/>
  <c r="S150" i="8" s="1"/>
  <c r="Q57" i="10"/>
  <c r="Q59" i="10" s="1"/>
  <c r="P20" i="14"/>
  <c r="P78" i="10"/>
  <c r="L14" i="13"/>
  <c r="L124" i="8"/>
  <c r="L126" i="8" s="1"/>
  <c r="L90" i="8"/>
  <c r="M57" i="8"/>
  <c r="R15" i="14"/>
  <c r="S44" i="10"/>
  <c r="S46" i="10" s="1"/>
  <c r="S15" i="14" s="1"/>
  <c r="Q16" i="14"/>
  <c r="L17" i="13" l="1"/>
  <c r="L103" i="8" s="1"/>
  <c r="L104" i="8" s="1"/>
  <c r="S50" i="10"/>
  <c r="S52" i="10" s="1"/>
  <c r="S13" i="14"/>
  <c r="S16" i="14" s="1"/>
  <c r="L34" i="13"/>
  <c r="Q20" i="14"/>
  <c r="Q78" i="10"/>
  <c r="R57" i="10"/>
  <c r="R59" i="10" s="1"/>
  <c r="R16" i="14"/>
  <c r="L35" i="13"/>
  <c r="K23" i="14"/>
  <c r="L71" i="10"/>
  <c r="K77" i="10"/>
  <c r="K79" i="10" s="1"/>
  <c r="K25" i="14" s="1"/>
  <c r="L36" i="13"/>
  <c r="L37" i="13"/>
  <c r="L113" i="8"/>
  <c r="M114" i="8" s="1"/>
  <c r="L85" i="8"/>
  <c r="L86" i="8" s="1"/>
  <c r="L91" i="8"/>
  <c r="L92" i="8" s="1"/>
  <c r="L97" i="8"/>
  <c r="L98" i="8" s="1"/>
  <c r="R184" i="8"/>
  <c r="R178" i="8"/>
  <c r="R172" i="8"/>
  <c r="R166" i="8"/>
  <c r="S155" i="8"/>
  <c r="S156" i="8" s="1"/>
  <c r="H150" i="8"/>
  <c r="H155" i="8" s="1"/>
  <c r="L38" i="13" l="1"/>
  <c r="L20" i="13"/>
  <c r="L167" i="8"/>
  <c r="L168" i="8" s="1"/>
  <c r="L23" i="13"/>
  <c r="L185" i="8"/>
  <c r="L186" i="8" s="1"/>
  <c r="L21" i="13"/>
  <c r="L173" i="8"/>
  <c r="L174" i="8" s="1"/>
  <c r="L22" i="13"/>
  <c r="L179" i="8"/>
  <c r="L180" i="8" s="1"/>
  <c r="M32" i="13"/>
  <c r="M131" i="8"/>
  <c r="M125" i="8"/>
  <c r="M119" i="8"/>
  <c r="M137" i="8"/>
  <c r="M49" i="8"/>
  <c r="M50" i="8" s="1"/>
  <c r="M42" i="8"/>
  <c r="M43" i="8" s="1"/>
  <c r="M35" i="8"/>
  <c r="M36" i="8" s="1"/>
  <c r="M28" i="8"/>
  <c r="M29" i="8" s="1"/>
  <c r="N114" i="8"/>
  <c r="R20" i="14"/>
  <c r="R78" i="10"/>
  <c r="S57" i="10"/>
  <c r="S58" i="10"/>
  <c r="H52" i="10"/>
  <c r="H58" i="10" s="1"/>
  <c r="S64" i="10"/>
  <c r="S43" i="13"/>
  <c r="S161" i="8"/>
  <c r="S162" i="8" s="1"/>
  <c r="H156" i="8"/>
  <c r="H43" i="13" l="1"/>
  <c r="H64" i="10"/>
  <c r="H161" i="8"/>
  <c r="M65" i="8"/>
  <c r="M66" i="8" s="1"/>
  <c r="H29" i="8"/>
  <c r="H65" i="8" s="1"/>
  <c r="L47" i="13"/>
  <c r="S184" i="8"/>
  <c r="S178" i="8"/>
  <c r="S172" i="8"/>
  <c r="S166" i="8"/>
  <c r="H162" i="8"/>
  <c r="L45" i="13"/>
  <c r="M79" i="8"/>
  <c r="M80" i="8" s="1"/>
  <c r="H50" i="8"/>
  <c r="H79" i="8" s="1"/>
  <c r="L44" i="13"/>
  <c r="L46" i="13"/>
  <c r="L65" i="10"/>
  <c r="L66" i="10" s="1"/>
  <c r="N32" i="13"/>
  <c r="N131" i="8"/>
  <c r="N119" i="8"/>
  <c r="N137" i="8"/>
  <c r="N49" i="8"/>
  <c r="N42" i="8"/>
  <c r="N35" i="8"/>
  <c r="N28" i="8"/>
  <c r="N125" i="8"/>
  <c r="O114" i="8"/>
  <c r="M58" i="8"/>
  <c r="M59" i="8" s="1"/>
  <c r="H36" i="8"/>
  <c r="H58" i="8" s="1"/>
  <c r="M72" i="8"/>
  <c r="M73" i="8" s="1"/>
  <c r="H43" i="8"/>
  <c r="H72" i="8" s="1"/>
  <c r="S59" i="10"/>
  <c r="L24" i="13"/>
  <c r="M13" i="13" l="1"/>
  <c r="M118" i="8"/>
  <c r="M120" i="8" s="1"/>
  <c r="M84" i="8"/>
  <c r="N64" i="8"/>
  <c r="N66" i="8" s="1"/>
  <c r="S20" i="14"/>
  <c r="S78" i="10"/>
  <c r="H184" i="8"/>
  <c r="H178" i="8"/>
  <c r="H172" i="8"/>
  <c r="H166" i="8"/>
  <c r="M130" i="8"/>
  <c r="M132" i="8" s="1"/>
  <c r="M15" i="13"/>
  <c r="M96" i="8"/>
  <c r="N71" i="8"/>
  <c r="N73" i="8" s="1"/>
  <c r="L72" i="10"/>
  <c r="L73" i="10" s="1"/>
  <c r="L48" i="13"/>
  <c r="M14" i="13"/>
  <c r="M90" i="8"/>
  <c r="N57" i="8"/>
  <c r="N59" i="8" s="1"/>
  <c r="M124" i="8"/>
  <c r="M126" i="8" s="1"/>
  <c r="O32" i="13"/>
  <c r="O131" i="8"/>
  <c r="O125" i="8"/>
  <c r="O137" i="8"/>
  <c r="O119" i="8"/>
  <c r="O49" i="8"/>
  <c r="O42" i="8"/>
  <c r="O35" i="8"/>
  <c r="O28" i="8"/>
  <c r="P114" i="8"/>
  <c r="M16" i="13"/>
  <c r="M136" i="8"/>
  <c r="M138" i="8" s="1"/>
  <c r="M102" i="8"/>
  <c r="N78" i="8"/>
  <c r="N80" i="8" s="1"/>
  <c r="L77" i="10" l="1"/>
  <c r="L79" i="10" s="1"/>
  <c r="L25" i="14" s="1"/>
  <c r="M71" i="10"/>
  <c r="L23" i="14"/>
  <c r="N15" i="13"/>
  <c r="N130" i="8"/>
  <c r="N132" i="8" s="1"/>
  <c r="N36" i="13" s="1"/>
  <c r="N96" i="8"/>
  <c r="O71" i="8"/>
  <c r="O73" i="8" s="1"/>
  <c r="M35" i="13"/>
  <c r="N14" i="13"/>
  <c r="N124" i="8"/>
  <c r="N126" i="8" s="1"/>
  <c r="N35" i="13" s="1"/>
  <c r="N90" i="8"/>
  <c r="O57" i="8"/>
  <c r="O59" i="8" s="1"/>
  <c r="M37" i="13"/>
  <c r="N84" i="8"/>
  <c r="N13" i="13"/>
  <c r="N118" i="8"/>
  <c r="N120" i="8" s="1"/>
  <c r="N34" i="13" s="1"/>
  <c r="O64" i="8"/>
  <c r="O66" i="8" s="1"/>
  <c r="P32" i="13"/>
  <c r="P137" i="8"/>
  <c r="P131" i="8"/>
  <c r="P125" i="8"/>
  <c r="P119" i="8"/>
  <c r="P49" i="8"/>
  <c r="P42" i="8"/>
  <c r="P35" i="8"/>
  <c r="P28" i="8"/>
  <c r="Q114" i="8"/>
  <c r="N16" i="13"/>
  <c r="N136" i="8"/>
  <c r="N138" i="8" s="1"/>
  <c r="N37" i="13" s="1"/>
  <c r="N102" i="8"/>
  <c r="O78" i="8"/>
  <c r="O80" i="8" s="1"/>
  <c r="M34" i="13"/>
  <c r="M36" i="13"/>
  <c r="M17" i="13"/>
  <c r="O14" i="13" l="1"/>
  <c r="O124" i="8"/>
  <c r="O126" i="8" s="1"/>
  <c r="O35" i="13" s="1"/>
  <c r="O90" i="8"/>
  <c r="P57" i="8"/>
  <c r="P59" i="8" s="1"/>
  <c r="O15" i="13"/>
  <c r="O96" i="8"/>
  <c r="P71" i="8"/>
  <c r="P73" i="8" s="1"/>
  <c r="O130" i="8"/>
  <c r="O132" i="8" s="1"/>
  <c r="O36" i="13" s="1"/>
  <c r="Q32" i="13"/>
  <c r="Q131" i="8"/>
  <c r="Q119" i="8"/>
  <c r="Q137" i="8"/>
  <c r="Q49" i="8"/>
  <c r="Q42" i="8"/>
  <c r="Q35" i="8"/>
  <c r="Q28" i="8"/>
  <c r="Q125" i="8"/>
  <c r="R114" i="8"/>
  <c r="M38" i="13"/>
  <c r="O118" i="8"/>
  <c r="O120" i="8" s="1"/>
  <c r="O84" i="8"/>
  <c r="O13" i="13"/>
  <c r="P64" i="8"/>
  <c r="P66" i="8" s="1"/>
  <c r="O16" i="13"/>
  <c r="O136" i="8"/>
  <c r="O138" i="8" s="1"/>
  <c r="O102" i="8"/>
  <c r="P78" i="8"/>
  <c r="P80" i="8" s="1"/>
  <c r="N17" i="13"/>
  <c r="M113" i="8"/>
  <c r="M85" i="8"/>
  <c r="M86" i="8" s="1"/>
  <c r="M91" i="8"/>
  <c r="M92" i="8" s="1"/>
  <c r="M97" i="8"/>
  <c r="M98" i="8" s="1"/>
  <c r="M103" i="8"/>
  <c r="M104" i="8" s="1"/>
  <c r="N38" i="13"/>
  <c r="O17" i="13" l="1"/>
  <c r="N113" i="8"/>
  <c r="N103" i="8"/>
  <c r="N104" i="8" s="1"/>
  <c r="N97" i="8"/>
  <c r="N98" i="8" s="1"/>
  <c r="N91" i="8"/>
  <c r="N92" i="8" s="1"/>
  <c r="N85" i="8"/>
  <c r="N86" i="8" s="1"/>
  <c r="P13" i="13"/>
  <c r="P118" i="8"/>
  <c r="P120" i="8" s="1"/>
  <c r="P34" i="13" s="1"/>
  <c r="P38" i="13" s="1"/>
  <c r="P84" i="8"/>
  <c r="Q64" i="8"/>
  <c r="Q66" i="8" s="1"/>
  <c r="P16" i="13"/>
  <c r="P136" i="8"/>
  <c r="P138" i="8" s="1"/>
  <c r="P37" i="13" s="1"/>
  <c r="Q78" i="8"/>
  <c r="Q80" i="8" s="1"/>
  <c r="P102" i="8"/>
  <c r="O34" i="13"/>
  <c r="M21" i="13"/>
  <c r="M173" i="8"/>
  <c r="M174" i="8" s="1"/>
  <c r="P15" i="13"/>
  <c r="P130" i="8"/>
  <c r="P132" i="8" s="1"/>
  <c r="P36" i="13" s="1"/>
  <c r="P96" i="8"/>
  <c r="Q71" i="8"/>
  <c r="Q73" i="8" s="1"/>
  <c r="O104" i="8"/>
  <c r="P14" i="13"/>
  <c r="Q57" i="8"/>
  <c r="Q59" i="8" s="1"/>
  <c r="P90" i="8"/>
  <c r="P124" i="8"/>
  <c r="P126" i="8" s="1"/>
  <c r="P35" i="13" s="1"/>
  <c r="O113" i="8"/>
  <c r="O103" i="8"/>
  <c r="O97" i="8"/>
  <c r="O98" i="8" s="1"/>
  <c r="O91" i="8"/>
  <c r="O92" i="8" s="1"/>
  <c r="O85" i="8"/>
  <c r="O86" i="8" s="1"/>
  <c r="O37" i="13"/>
  <c r="M20" i="13"/>
  <c r="M167" i="8"/>
  <c r="M168" i="8" s="1"/>
  <c r="M23" i="13"/>
  <c r="M185" i="8"/>
  <c r="M186" i="8" s="1"/>
  <c r="R32" i="13"/>
  <c r="R137" i="8"/>
  <c r="R131" i="8"/>
  <c r="R119" i="8"/>
  <c r="R49" i="8"/>
  <c r="R42" i="8"/>
  <c r="R35" i="8"/>
  <c r="R28" i="8"/>
  <c r="R125" i="8"/>
  <c r="S114" i="8"/>
  <c r="M22" i="13"/>
  <c r="M179" i="8"/>
  <c r="M180" i="8" s="1"/>
  <c r="O38" i="13" l="1"/>
  <c r="O21" i="13"/>
  <c r="O173" i="8"/>
  <c r="O174" i="8" s="1"/>
  <c r="O45" i="13" s="1"/>
  <c r="O22" i="13"/>
  <c r="O179" i="8"/>
  <c r="O180" i="8" s="1"/>
  <c r="P17" i="13"/>
  <c r="O23" i="13"/>
  <c r="O185" i="8"/>
  <c r="O186" i="8" s="1"/>
  <c r="O47" i="13" s="1"/>
  <c r="Q16" i="13"/>
  <c r="Q136" i="8"/>
  <c r="Q138" i="8" s="1"/>
  <c r="Q37" i="13" s="1"/>
  <c r="R78" i="8"/>
  <c r="R80" i="8" s="1"/>
  <c r="Q102" i="8"/>
  <c r="N20" i="13"/>
  <c r="N167" i="8"/>
  <c r="N168" i="8" s="1"/>
  <c r="N44" i="13" s="1"/>
  <c r="M47" i="13"/>
  <c r="M44" i="13"/>
  <c r="N21" i="13"/>
  <c r="N173" i="8"/>
  <c r="N174" i="8" s="1"/>
  <c r="N45" i="13" s="1"/>
  <c r="N22" i="13"/>
  <c r="N179" i="8"/>
  <c r="N180" i="8" s="1"/>
  <c r="M24" i="13"/>
  <c r="M45" i="13"/>
  <c r="O20" i="13"/>
  <c r="O167" i="8"/>
  <c r="O168" i="8" s="1"/>
  <c r="O44" i="13" s="1"/>
  <c r="N23" i="13"/>
  <c r="N185" i="8"/>
  <c r="N186" i="8" s="1"/>
  <c r="N47" i="13" s="1"/>
  <c r="Q14" i="13"/>
  <c r="R57" i="8"/>
  <c r="R59" i="8" s="1"/>
  <c r="Q90" i="8"/>
  <c r="Q124" i="8"/>
  <c r="Q126" i="8" s="1"/>
  <c r="Q35" i="13" s="1"/>
  <c r="Q13" i="13"/>
  <c r="Q118" i="8"/>
  <c r="Q120" i="8" s="1"/>
  <c r="Q34" i="13" s="1"/>
  <c r="Q84" i="8"/>
  <c r="R64" i="8"/>
  <c r="R66" i="8" s="1"/>
  <c r="Q15" i="13"/>
  <c r="Q130" i="8"/>
  <c r="Q132" i="8" s="1"/>
  <c r="Q36" i="13" s="1"/>
  <c r="Q96" i="8"/>
  <c r="R71" i="8"/>
  <c r="R73" i="8" s="1"/>
  <c r="M46" i="13"/>
  <c r="M65" i="10"/>
  <c r="M66" i="10" s="1"/>
  <c r="S32" i="13"/>
  <c r="S137" i="8"/>
  <c r="S125" i="8"/>
  <c r="S131" i="8"/>
  <c r="S119" i="8"/>
  <c r="S49" i="8"/>
  <c r="S42" i="8"/>
  <c r="S35" i="8"/>
  <c r="S28" i="8"/>
  <c r="H114" i="8"/>
  <c r="Q38" i="13" l="1"/>
  <c r="O24" i="13"/>
  <c r="N24" i="13"/>
  <c r="H32" i="13"/>
  <c r="H137" i="8"/>
  <c r="H131" i="8"/>
  <c r="H125" i="8"/>
  <c r="H119" i="8"/>
  <c r="H49" i="8"/>
  <c r="H42" i="8"/>
  <c r="H35" i="8"/>
  <c r="H28" i="8"/>
  <c r="N46" i="13"/>
  <c r="N48" i="13" s="1"/>
  <c r="N65" i="10"/>
  <c r="N66" i="10" s="1"/>
  <c r="N72" i="10" s="1"/>
  <c r="P103" i="8"/>
  <c r="P104" i="8" s="1"/>
  <c r="P97" i="8"/>
  <c r="P98" i="8" s="1"/>
  <c r="P91" i="8"/>
  <c r="P92" i="8" s="1"/>
  <c r="P85" i="8"/>
  <c r="P86" i="8" s="1"/>
  <c r="P113" i="8"/>
  <c r="M72" i="10"/>
  <c r="M73" i="10" s="1"/>
  <c r="R16" i="13"/>
  <c r="R136" i="8"/>
  <c r="R138" i="8" s="1"/>
  <c r="R37" i="13" s="1"/>
  <c r="R102" i="8"/>
  <c r="S78" i="8"/>
  <c r="S80" i="8" s="1"/>
  <c r="O46" i="13"/>
  <c r="O48" i="13" s="1"/>
  <c r="O65" i="10"/>
  <c r="O66" i="10" s="1"/>
  <c r="O72" i="10" s="1"/>
  <c r="R13" i="13"/>
  <c r="R118" i="8"/>
  <c r="R120" i="8" s="1"/>
  <c r="R34" i="13" s="1"/>
  <c r="R84" i="8"/>
  <c r="S64" i="8"/>
  <c r="S66" i="8" s="1"/>
  <c r="Q17" i="13"/>
  <c r="R15" i="13"/>
  <c r="R130" i="8"/>
  <c r="R132" i="8" s="1"/>
  <c r="R36" i="13" s="1"/>
  <c r="R96" i="8"/>
  <c r="S71" i="8"/>
  <c r="S73" i="8" s="1"/>
  <c r="M48" i="13"/>
  <c r="R14" i="13"/>
  <c r="R124" i="8"/>
  <c r="R126" i="8" s="1"/>
  <c r="R35" i="13" s="1"/>
  <c r="S57" i="8"/>
  <c r="S59" i="8" s="1"/>
  <c r="R90" i="8"/>
  <c r="R38" i="13" l="1"/>
  <c r="R17" i="13"/>
  <c r="R113" i="8" s="1"/>
  <c r="S14" i="13"/>
  <c r="S124" i="8"/>
  <c r="S126" i="8" s="1"/>
  <c r="S90" i="8"/>
  <c r="M77" i="10"/>
  <c r="M79" i="10" s="1"/>
  <c r="M25" i="14" s="1"/>
  <c r="N71" i="10"/>
  <c r="N73" i="10" s="1"/>
  <c r="M23" i="14"/>
  <c r="S15" i="13"/>
  <c r="S130" i="8"/>
  <c r="S132" i="8" s="1"/>
  <c r="S96" i="8"/>
  <c r="P20" i="13"/>
  <c r="P167" i="8"/>
  <c r="P168" i="8" s="1"/>
  <c r="P44" i="13" s="1"/>
  <c r="Q113" i="8"/>
  <c r="Q91" i="8"/>
  <c r="Q92" i="8" s="1"/>
  <c r="Q97" i="8"/>
  <c r="Q98" i="8" s="1"/>
  <c r="Q103" i="8"/>
  <c r="Q104" i="8" s="1"/>
  <c r="Q85" i="8"/>
  <c r="Q86" i="8" s="1"/>
  <c r="P21" i="13"/>
  <c r="P173" i="8"/>
  <c r="P174" i="8" s="1"/>
  <c r="P45" i="13" s="1"/>
  <c r="P23" i="13"/>
  <c r="P185" i="8"/>
  <c r="P186" i="8" s="1"/>
  <c r="P47" i="13" s="1"/>
  <c r="R92" i="8"/>
  <c r="R97" i="8"/>
  <c r="R98" i="8" s="1"/>
  <c r="R91" i="8"/>
  <c r="S16" i="13"/>
  <c r="S136" i="8"/>
  <c r="S138" i="8" s="1"/>
  <c r="S102" i="8"/>
  <c r="S13" i="13"/>
  <c r="S118" i="8"/>
  <c r="S120" i="8" s="1"/>
  <c r="S84" i="8"/>
  <c r="P22" i="13"/>
  <c r="P179" i="8"/>
  <c r="P180" i="8" s="1"/>
  <c r="R85" i="8" l="1"/>
  <c r="R86" i="8" s="1"/>
  <c r="R103" i="8"/>
  <c r="R104" i="8" s="1"/>
  <c r="R22" i="13"/>
  <c r="R179" i="8"/>
  <c r="R180" i="8" s="1"/>
  <c r="R20" i="13"/>
  <c r="R167" i="8"/>
  <c r="R168" i="8" s="1"/>
  <c r="R44" i="13" s="1"/>
  <c r="R21" i="13"/>
  <c r="R173" i="8"/>
  <c r="R174" i="8" s="1"/>
  <c r="R45" i="13" s="1"/>
  <c r="Q21" i="13"/>
  <c r="Q173" i="8"/>
  <c r="Q174" i="8" s="1"/>
  <c r="Q45" i="13" s="1"/>
  <c r="P46" i="13"/>
  <c r="P48" i="13" s="1"/>
  <c r="P65" i="10"/>
  <c r="P66" i="10" s="1"/>
  <c r="P72" i="10" s="1"/>
  <c r="P24" i="13"/>
  <c r="R23" i="13"/>
  <c r="R185" i="8"/>
  <c r="R186" i="8" s="1"/>
  <c r="R47" i="13" s="1"/>
  <c r="Q20" i="13"/>
  <c r="Q167" i="8"/>
  <c r="Q168" i="8" s="1"/>
  <c r="Q44" i="13" s="1"/>
  <c r="S37" i="13"/>
  <c r="H138" i="8"/>
  <c r="H37" i="13" s="1"/>
  <c r="N23" i="14"/>
  <c r="N77" i="10"/>
  <c r="N79" i="10" s="1"/>
  <c r="N25" i="14" s="1"/>
  <c r="O71" i="10"/>
  <c r="O73" i="10" s="1"/>
  <c r="S34" i="13"/>
  <c r="H120" i="8"/>
  <c r="H34" i="13" s="1"/>
  <c r="Q23" i="13"/>
  <c r="Q185" i="8"/>
  <c r="Q186" i="8" s="1"/>
  <c r="Q47" i="13" s="1"/>
  <c r="S36" i="13"/>
  <c r="H132" i="8"/>
  <c r="H36" i="13" s="1"/>
  <c r="S35" i="13"/>
  <c r="H126" i="8"/>
  <c r="H35" i="13" s="1"/>
  <c r="S17" i="13"/>
  <c r="Q22" i="13"/>
  <c r="Q179" i="8"/>
  <c r="Q180" i="8" s="1"/>
  <c r="Q65" i="10" l="1"/>
  <c r="Q66" i="10" s="1"/>
  <c r="Q72" i="10" s="1"/>
  <c r="Q46" i="13"/>
  <c r="Q48" i="13" s="1"/>
  <c r="S103" i="8"/>
  <c r="S104" i="8" s="1"/>
  <c r="S85" i="8"/>
  <c r="S86" i="8" s="1"/>
  <c r="S113" i="8"/>
  <c r="S91" i="8"/>
  <c r="S92" i="8" s="1"/>
  <c r="S97" i="8"/>
  <c r="S98" i="8" s="1"/>
  <c r="R24" i="13"/>
  <c r="R65" i="10"/>
  <c r="R66" i="10" s="1"/>
  <c r="R72" i="10" s="1"/>
  <c r="R46" i="13"/>
  <c r="R48" i="13" s="1"/>
  <c r="S38" i="13"/>
  <c r="H38" i="13" s="1"/>
  <c r="O77" i="10"/>
  <c r="O79" i="10" s="1"/>
  <c r="O25" i="14" s="1"/>
  <c r="P71" i="10"/>
  <c r="P73" i="10" s="1"/>
  <c r="O23" i="14"/>
  <c r="Q24" i="13"/>
  <c r="S22" i="13" l="1"/>
  <c r="S179" i="8"/>
  <c r="S180" i="8" s="1"/>
  <c r="S21" i="13"/>
  <c r="S173" i="8"/>
  <c r="S174" i="8" s="1"/>
  <c r="S20" i="13"/>
  <c r="S167" i="8"/>
  <c r="S168" i="8" s="1"/>
  <c r="S23" i="13"/>
  <c r="S185" i="8"/>
  <c r="S186" i="8" s="1"/>
  <c r="P77" i="10"/>
  <c r="P79" i="10" s="1"/>
  <c r="P25" i="14" s="1"/>
  <c r="P23" i="14"/>
  <c r="Q71" i="10"/>
  <c r="Q73" i="10" s="1"/>
  <c r="S45" i="13" l="1"/>
  <c r="H174" i="8"/>
  <c r="H45" i="13" s="1"/>
  <c r="S47" i="13"/>
  <c r="H186" i="8"/>
  <c r="H47" i="13" s="1"/>
  <c r="Q23" i="14"/>
  <c r="R71" i="10"/>
  <c r="R73" i="10" s="1"/>
  <c r="Q77" i="10"/>
  <c r="Q79" i="10" s="1"/>
  <c r="Q25" i="14" s="1"/>
  <c r="S44" i="13"/>
  <c r="S48" i="13" s="1"/>
  <c r="H48" i="13" s="1"/>
  <c r="H168" i="8"/>
  <c r="H44" i="13" s="1"/>
  <c r="S46" i="13"/>
  <c r="S65" i="10"/>
  <c r="S66" i="10" s="1"/>
  <c r="H180" i="8"/>
  <c r="S24" i="13"/>
  <c r="R23" i="14" l="1"/>
  <c r="R77" i="10"/>
  <c r="R79" i="10" s="1"/>
  <c r="R25" i="14" s="1"/>
  <c r="S71" i="10"/>
  <c r="H65" i="10"/>
  <c r="H46" i="13"/>
  <c r="S72" i="10"/>
  <c r="H66" i="10"/>
  <c r="H72" i="10" s="1"/>
  <c r="S73" i="10" l="1"/>
  <c r="S23" i="14" s="1"/>
  <c r="S77" i="10" l="1"/>
  <c r="S79" i="10" s="1"/>
  <c r="S25" i="14" s="1"/>
</calcChain>
</file>

<file path=xl/sharedStrings.xml><?xml version="1.0" encoding="utf-8"?>
<sst xmlns="http://schemas.openxmlformats.org/spreadsheetml/2006/main" count="657" uniqueCount="321">
  <si>
    <t>Percentage Calculation</t>
  </si>
  <si>
    <t>Raised by</t>
  </si>
  <si>
    <t>Report SubTotal</t>
  </si>
  <si>
    <t>Opening Loan Note</t>
  </si>
  <si>
    <t>Debt</t>
  </si>
  <si>
    <t>Percentage Exit</t>
  </si>
  <si>
    <t>Studio Cofounder Shares</t>
  </si>
  <si>
    <t>Percentage Shareholding</t>
  </si>
  <si>
    <t>Investor Cofounder Value</t>
  </si>
  <si>
    <t>Proceeds to Other Investor</t>
  </si>
  <si>
    <t>DPI</t>
  </si>
  <si>
    <t>Other Investor Shares BEG</t>
  </si>
  <si>
    <t>Date Result</t>
  </si>
  <si>
    <t>[Modelling contact email address]</t>
  </si>
  <si>
    <t>Report Total</t>
  </si>
  <si>
    <t>COMPANY</t>
  </si>
  <si>
    <t>Equity</t>
  </si>
  <si>
    <t>New Capital From Sector Cofounder</t>
  </si>
  <si>
    <t>New Capital From Other Investor</t>
  </si>
  <si>
    <t>Model period start</t>
  </si>
  <si>
    <t>Studio Cofounder %</t>
  </si>
  <si>
    <t>Exit Proceeds</t>
  </si>
  <si>
    <t>Investor Cofounder Return</t>
  </si>
  <si>
    <t>[PROJECT NAME] FINANCIAL MODEL</t>
  </si>
  <si>
    <t>Scenario 2</t>
  </si>
  <si>
    <t>Case</t>
  </si>
  <si>
    <t>ID</t>
  </si>
  <si>
    <t>Date raised</t>
  </si>
  <si>
    <t>Sector Cofounder %</t>
  </si>
  <si>
    <t>Loan</t>
  </si>
  <si>
    <t>Remaing Companies BEG</t>
  </si>
  <si>
    <t>Exited Companies BEG</t>
  </si>
  <si>
    <t>range end</t>
  </si>
  <si>
    <t>Input differences</t>
  </si>
  <si>
    <t>Base case 3</t>
  </si>
  <si>
    <t>Months</t>
  </si>
  <si>
    <t>Loan Note</t>
  </si>
  <si>
    <t>New Other Investor Shares</t>
  </si>
  <si>
    <t>Failed Companies BEG</t>
  </si>
  <si>
    <t>Section</t>
  </si>
  <si>
    <t>Output - Base case 1</t>
  </si>
  <si>
    <t>Source</t>
  </si>
  <si>
    <t>REPORTS</t>
  </si>
  <si>
    <t xml:space="preserve">Resolved by </t>
  </si>
  <si>
    <t>Comments</t>
  </si>
  <si>
    <t>Alerts</t>
  </si>
  <si>
    <t>OPENING BALANCES</t>
  </si>
  <si>
    <t>Redemption Premium</t>
  </si>
  <si>
    <t>Investor Cofounder %</t>
  </si>
  <si>
    <t>Percentage Graduate</t>
  </si>
  <si>
    <t>Cohort Loan Balance</t>
  </si>
  <si>
    <t>Returns</t>
  </si>
  <si>
    <t>Studio Cofounder Shares BEG</t>
  </si>
  <si>
    <t>KEY</t>
  </si>
  <si>
    <t>Percentage Input</t>
  </si>
  <si>
    <t>For enquiries please contact:</t>
  </si>
  <si>
    <t>Diff Pct</t>
  </si>
  <si>
    <t>Active scenario</t>
  </si>
  <si>
    <t>Sub-section</t>
  </si>
  <si>
    <t>Shares</t>
  </si>
  <si>
    <t>Opening Sector Cofounder Shares</t>
  </si>
  <si>
    <t>Opening Investor Cofounder Shares</t>
  </si>
  <si>
    <t>Companies</t>
  </si>
  <si>
    <t>New Shares</t>
  </si>
  <si>
    <t>Other Investor Shares</t>
  </si>
  <si>
    <t>Equity Value</t>
  </si>
  <si>
    <t>Loan and Redemption Premium Repayment</t>
  </si>
  <si>
    <t>Proceeds From Exit</t>
  </si>
  <si>
    <t>Total Investor Cofounder Return BEG</t>
  </si>
  <si>
    <t>Percentage Result</t>
  </si>
  <si>
    <t>Comparison scenario</t>
  </si>
  <si>
    <t>Scenario 3</t>
  </si>
  <si>
    <t>Error chks</t>
  </si>
  <si>
    <t>Time</t>
  </si>
  <si>
    <t>Resolved?</t>
  </si>
  <si>
    <t>Financial year end month</t>
  </si>
  <si>
    <t>DEBT</t>
  </si>
  <si>
    <t>Company</t>
  </si>
  <si>
    <t>Percentage Fail</t>
  </si>
  <si>
    <t>New Investor Cofounder Shares</t>
  </si>
  <si>
    <t>Sector Cofounder Value</t>
  </si>
  <si>
    <t>Proceeds After Loan Repayment</t>
  </si>
  <si>
    <t>Financing</t>
  </si>
  <si>
    <t>Total Companies</t>
  </si>
  <si>
    <t>Loans</t>
  </si>
  <si>
    <t>Inputs</t>
  </si>
  <si>
    <t>Date Calculation</t>
  </si>
  <si>
    <t>&lt;INSERT LOGO HERE&gt;</t>
  </si>
  <si>
    <t>vw</t>
  </si>
  <si>
    <t>Base case</t>
  </si>
  <si>
    <t>Where</t>
  </si>
  <si>
    <t>Report Indent</t>
  </si>
  <si>
    <t>Exit Value</t>
  </si>
  <si>
    <t>Headers</t>
  </si>
  <si>
    <t>Failures</t>
  </si>
  <si>
    <t>Total Debt</t>
  </si>
  <si>
    <t>Loan Note BEG</t>
  </si>
  <si>
    <t>Sector Cofounder Shares BEG</t>
  </si>
  <si>
    <t>[do not delete row]</t>
  </si>
  <si>
    <t>Months per period (Primary)</t>
  </si>
  <si>
    <t>Opening Other Investor Shares</t>
  </si>
  <si>
    <t>New Company Loan Note</t>
  </si>
  <si>
    <t>Pre-Money Valuation</t>
  </si>
  <si>
    <t>New Sector Cofounder Shares</t>
  </si>
  <si>
    <t>Proceeds to Studio Cofounder</t>
  </si>
  <si>
    <t>Currency Calculation</t>
  </si>
  <si>
    <t>Total</t>
  </si>
  <si>
    <t>Timeline label</t>
  </si>
  <si>
    <t>Difference</t>
  </si>
  <si>
    <t>date</t>
  </si>
  <si>
    <t>Periods per Year</t>
  </si>
  <si>
    <t>%</t>
  </si>
  <si>
    <t>plus</t>
  </si>
  <si>
    <t>Sector Cofounder Shares</t>
  </si>
  <si>
    <t>Metrics</t>
  </si>
  <si>
    <t>Progression</t>
  </si>
  <si>
    <t>Percentage Graduate BEG</t>
  </si>
  <si>
    <t>Ratio</t>
  </si>
  <si>
    <t>Unit</t>
  </si>
  <si>
    <t>Comparison column label</t>
  </si>
  <si>
    <t>Base case 1</t>
  </si>
  <si>
    <t>Scenario 4</t>
  </si>
  <si>
    <t>Description</t>
  </si>
  <si>
    <t>New Capital From Studio Cofounder</t>
  </si>
  <si>
    <t>New Capital From Investor Cofounder</t>
  </si>
  <si>
    <t>Price per Share</t>
  </si>
  <si>
    <t>Remaing Companies</t>
  </si>
  <si>
    <t>Total Equity Value</t>
  </si>
  <si>
    <t>Breakdown in proceeds from Exit</t>
  </si>
  <si>
    <t>Constant</t>
  </si>
  <si>
    <t>KEY OUTPUTS</t>
  </si>
  <si>
    <t>Sheet</t>
  </si>
  <si>
    <t>GBP</t>
  </si>
  <si>
    <t>Nominal Price per Share</t>
  </si>
  <si>
    <t>Companies in Cohort</t>
  </si>
  <si>
    <t>Cohort</t>
  </si>
  <si>
    <t>Loan Repayment</t>
  </si>
  <si>
    <t>Total Investor Cofounder Return</t>
  </si>
  <si>
    <t>Post-Money Valuation</t>
  </si>
  <si>
    <t>END</t>
  </si>
  <si>
    <t>Standard Input</t>
  </si>
  <si>
    <t>Currency Input</t>
  </si>
  <si>
    <t>Filename</t>
  </si>
  <si>
    <t>Opening Studio Cofounder Shares</t>
  </si>
  <si>
    <t>Exit</t>
  </si>
  <si>
    <t>Total New Capital Raised From Equity</t>
  </si>
  <si>
    <t>Other Investor Value</t>
  </si>
  <si>
    <t>Share Price</t>
  </si>
  <si>
    <t>Counter</t>
  </si>
  <si>
    <t>Investor Cofounder Shares BEG</t>
  </si>
  <si>
    <t>Currency Result</t>
  </si>
  <si>
    <t>[Modelling contact]</t>
  </si>
  <si>
    <t>Date</t>
  </si>
  <si>
    <t>Shares In Issue</t>
  </si>
  <si>
    <t>Other Investor %</t>
  </si>
  <si>
    <t>Proceeds to Investor Cofounder</t>
  </si>
  <si>
    <t>less</t>
  </si>
  <si>
    <t>Exited Companies</t>
  </si>
  <si>
    <t>Shares in Issue</t>
  </si>
  <si>
    <t>Total Shares In Issue</t>
  </si>
  <si>
    <t>Total %</t>
  </si>
  <si>
    <t>Total Exit Proceeds</t>
  </si>
  <si>
    <t>Standard Result</t>
  </si>
  <si>
    <t>Scenario 1</t>
  </si>
  <si>
    <t>Base case 2</t>
  </si>
  <si>
    <t>Period number</t>
  </si>
  <si>
    <t>this is the new format</t>
  </si>
  <si>
    <t>Start date</t>
  </si>
  <si>
    <t>COHORT</t>
  </si>
  <si>
    <t>Investor Cofounder Shares</t>
  </si>
  <si>
    <t>Studio Cofounder Value</t>
  </si>
  <si>
    <t>Proceeds to Sector Cofounder</t>
  </si>
  <si>
    <t>Exits</t>
  </si>
  <si>
    <t>Failed Companies</t>
  </si>
  <si>
    <t>Cohort Loan Balance BEG</t>
  </si>
  <si>
    <t>Standard Calculation</t>
  </si>
  <si>
    <t>Date Input</t>
  </si>
  <si>
    <t>MODEL RUN INFO</t>
  </si>
  <si>
    <t>Model period end</t>
  </si>
  <si>
    <t>Financial year ending</t>
  </si>
  <si>
    <t>New Studio Cofounder Shares</t>
  </si>
  <si>
    <t>Drawdowns</t>
  </si>
  <si>
    <t>This sheet enables navigation</t>
  </si>
  <si>
    <t>Panel 1 Name</t>
  </si>
  <si>
    <t>Panel 2 Name</t>
  </si>
  <si>
    <t>Panel 3 Name</t>
  </si>
  <si>
    <t>Panel 4 Name</t>
  </si>
  <si>
    <t>Hide height</t>
  </si>
  <si>
    <t>Supplier</t>
  </si>
  <si>
    <t>Customers</t>
  </si>
  <si>
    <t>Expense</t>
  </si>
  <si>
    <t>Drivers</t>
  </si>
  <si>
    <t>Show Drivers Button</t>
  </si>
  <si>
    <t>Show Panel 1</t>
  </si>
  <si>
    <t>Show Panel 2</t>
  </si>
  <si>
    <t>Show Panel 3</t>
  </si>
  <si>
    <t>Show Panel 4</t>
  </si>
  <si>
    <t>X</t>
  </si>
  <si>
    <t>y</t>
  </si>
  <si>
    <t>width</t>
  </si>
  <si>
    <t>Open height</t>
  </si>
  <si>
    <t>visible</t>
  </si>
  <si>
    <t>Show</t>
  </si>
  <si>
    <t>Hide</t>
  </si>
  <si>
    <t>Base</t>
  </si>
  <si>
    <t>show</t>
  </si>
  <si>
    <t>Panel Colour</t>
  </si>
  <si>
    <t>Actual</t>
  </si>
  <si>
    <t>Panel to Show</t>
  </si>
  <si>
    <t>Charts</t>
  </si>
  <si>
    <t>Show Charts Button</t>
  </si>
  <si>
    <t>height</t>
  </si>
  <si>
    <t>Buffer</t>
  </si>
  <si>
    <t>Show Charts</t>
  </si>
  <si>
    <t>Reports</t>
  </si>
  <si>
    <t>Show Reports Button</t>
  </si>
  <si>
    <t>Show Annual/Monthly</t>
  </si>
  <si>
    <t>Annual</t>
  </si>
  <si>
    <t>Monthly</t>
  </si>
  <si>
    <t>Canvas</t>
  </si>
  <si>
    <t>Export to excel functionalisty</t>
  </si>
  <si>
    <t>Export to excel</t>
  </si>
  <si>
    <t>Export</t>
  </si>
  <si>
    <t>Dashboard Labels</t>
  </si>
  <si>
    <t>Dashbboard Inputs</t>
  </si>
  <si>
    <t>Calculations from Inputs</t>
  </si>
  <si>
    <t>Model Drivers</t>
  </si>
  <si>
    <t>Dropdown lists and labels</t>
  </si>
  <si>
    <t>Supplier Orders:</t>
  </si>
  <si>
    <t>(saved in scenarios</t>
  </si>
  <si>
    <t>(for model drivers</t>
  </si>
  <si>
    <t>(link INC directly to each of these</t>
  </si>
  <si>
    <t>Supplier Deposit:</t>
  </si>
  <si>
    <t>Lead time (months):</t>
  </si>
  <si>
    <t>cost per unit:</t>
  </si>
  <si>
    <t>minimum order:</t>
  </si>
  <si>
    <t>Finance</t>
  </si>
  <si>
    <t>minimum stock:</t>
  </si>
  <si>
    <t>Years</t>
  </si>
  <si>
    <t>Customer Orders:</t>
  </si>
  <si>
    <t>Jan</t>
  </si>
  <si>
    <t>Customer base monthly order:</t>
  </si>
  <si>
    <t>Feb</t>
  </si>
  <si>
    <t>Customer payment terms (months):</t>
  </si>
  <si>
    <t>Mar</t>
  </si>
  <si>
    <t>sales price (per unit):</t>
  </si>
  <si>
    <t>Apr</t>
  </si>
  <si>
    <t>customer contract length (months):</t>
  </si>
  <si>
    <t>May</t>
  </si>
  <si>
    <t>Annual Growth Rate:</t>
  </si>
  <si>
    <t>Jun</t>
  </si>
  <si>
    <t>Customer Retention:</t>
  </si>
  <si>
    <t>Jul</t>
  </si>
  <si>
    <t>Aug</t>
  </si>
  <si>
    <t>Expense:</t>
  </si>
  <si>
    <t>Sep</t>
  </si>
  <si>
    <t>fixed operating cost (FOC)</t>
  </si>
  <si>
    <t>Oct</t>
  </si>
  <si>
    <t>FOC annual growth rate</t>
  </si>
  <si>
    <t>Nov</t>
  </si>
  <si>
    <t>Variable operating costs as a % of sales</t>
  </si>
  <si>
    <t>Dec</t>
  </si>
  <si>
    <t>Start Date</t>
  </si>
  <si>
    <t>IF Enabled</t>
  </si>
  <si>
    <t>unchecked</t>
  </si>
  <si>
    <t>IF Start Month</t>
  </si>
  <si>
    <t>IF Start Year</t>
  </si>
  <si>
    <t>End Date</t>
  </si>
  <si>
    <t>IF End Month</t>
  </si>
  <si>
    <t>IF End Year</t>
  </si>
  <si>
    <t>TF Enabled</t>
  </si>
  <si>
    <t>TF Start Month</t>
  </si>
  <si>
    <t>TF Start Year</t>
  </si>
  <si>
    <t>TF End Month</t>
  </si>
  <si>
    <t>Charts Drop Down</t>
  </si>
  <si>
    <t>TF End Year</t>
  </si>
  <si>
    <t>Year 1 / 2</t>
  </si>
  <si>
    <t>AF Enabled</t>
  </si>
  <si>
    <t>Year 2 / 3</t>
  </si>
  <si>
    <t>AF Start Month</t>
  </si>
  <si>
    <t>Year 3 / 4</t>
  </si>
  <si>
    <t>AF Start Year</t>
  </si>
  <si>
    <t>Year 4 / 5</t>
  </si>
  <si>
    <t>AF End Month</t>
  </si>
  <si>
    <t>AF End Year</t>
  </si>
  <si>
    <t>IF Interest Rate</t>
  </si>
  <si>
    <t>IF Drawdown</t>
  </si>
  <si>
    <t>TF Interest Rate</t>
  </si>
  <si>
    <t>TF Drawdown</t>
  </si>
  <si>
    <t>AF Interest Rate</t>
  </si>
  <si>
    <t>AF Drawdown</t>
  </si>
  <si>
    <t>offset</t>
  </si>
  <si>
    <t>Chart offsets</t>
  </si>
  <si>
    <t>SQRMonthly</t>
  </si>
  <si>
    <t>SQRMonthly!D2</t>
  </si>
  <si>
    <t>Dates</t>
  </si>
  <si>
    <t>Balance Sheet</t>
  </si>
  <si>
    <t>Cash Balance</t>
  </si>
  <si>
    <t>Invoice Finance Balance</t>
  </si>
  <si>
    <t>Trade Finance Balance</t>
  </si>
  <si>
    <t>Asset Finance Balance</t>
  </si>
  <si>
    <t>Income Statement</t>
  </si>
  <si>
    <t>Income</t>
  </si>
  <si>
    <t>EBITDA</t>
  </si>
  <si>
    <t>EBIT</t>
  </si>
  <si>
    <t>Profit before Tax</t>
  </si>
  <si>
    <t>Retained Earning this period</t>
  </si>
  <si>
    <t>Variable Expense</t>
  </si>
  <si>
    <t>Fixed Expense</t>
  </si>
  <si>
    <t>Depreciation</t>
  </si>
  <si>
    <t>Invoice Finance</t>
  </si>
  <si>
    <t>Trade Finance</t>
  </si>
  <si>
    <t>Asset Finance</t>
  </si>
  <si>
    <t>Corporation Tax</t>
  </si>
  <si>
    <t>Inventory Report</t>
  </si>
  <si>
    <t>Customer orders waiting</t>
  </si>
  <si>
    <t>Units on order</t>
  </si>
  <si>
    <t>Units in stock</t>
  </si>
  <si>
    <t>Units in Use</t>
  </si>
  <si>
    <t>Units retired</t>
  </si>
  <si>
    <t>Cashflow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</si>
</sst>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dd/mm/yyyy;@"/>
    <numFmt numFmtId="165" formatCode="#,##0_);\(#,##0\);&quot;-  &quot;;&quot; &quot;@&quot; &quot;"/>
    <numFmt numFmtId="166" formatCode="#,##0_);\(#,##0\);&quot;-  &quot;;&quot; &quot;@"/>
    <numFmt numFmtId="167" formatCode="dd\ mmm\ yy_);\(###0\);&quot;-  &quot;;&quot; &quot;@&quot; &quot;"/>
    <numFmt numFmtId="168" formatCode="#,##0.0000_);\(#,##0.0000\);&quot;-  &quot;;&quot; &quot;@&quot; &quot;"/>
    <numFmt numFmtId="169" formatCode="0.00%_);\-0.00%_);&quot;-  &quot;;&quot; &quot;@&quot; &quot;"/>
    <numFmt numFmtId="170" formatCode="dd\ mmm\ yyyy_);\(###0\);&quot;-  &quot;;&quot; &quot;@&quot; &quot;"/>
    <numFmt numFmtId="171" formatCode="###0_);\(###0\);&quot;-  &quot;;&quot; &quot;@&quot; &quot;"/>
    <numFmt numFmtId="172" formatCode="[$-F400]h:mm:ss\ AM/PM"/>
    <numFmt numFmtId="173" formatCode="dd/mmm/yy_);;&quot;-  &quot;;&quot; &quot;@"/>
    <numFmt numFmtId="174" formatCode="&quot;tu&quot;;;&quot;vw&quot;"/>
    <numFmt numFmtId="175" formatCode="#,##0.000_);\(#,##0.000\);&quot;-  &quot;;&quot; &quot;@"/>
    <numFmt numFmtId="176" formatCode="0%_);\-0%_);&quot;-  &quot;;&quot; &quot;@&quot; &quot;"/>
    <numFmt numFmtId="177" formatCode="0;0;&quot;-&quot;"/>
    <numFmt numFmtId="178" formatCode="0.00%;\-0.00%_);&quot;-  &quot;;&quot; &quot;@&quot; &quot;"/>
    <numFmt numFmtId="179" formatCode="#,##0.0000;\(#,##0.0000\);&quot;-  &quot;;&quot; &quot;@&quot; &quot;"/>
    <numFmt numFmtId="180" formatCode="#,##0.0_);\(#,##0\);&quot;-  &quot;;&quot; &quot;@&quot; &quot;"/>
    <numFmt numFmtId="181" formatCode="mmm\-yyyy"/>
  </numFmts>
  <fonts count="63">
    <font>
      <sz val="8"/>
      <color theme="1"/>
      <name val="Tahoma"/>
      <family val="2"/>
    </font>
    <font>
      <sz val="10"/>
      <name val="Arial"/>
      <family val="2"/>
    </font>
    <font>
      <sz val="11"/>
      <color theme="1"/>
      <name val="Calibri"/>
      <family val="2"/>
      <scheme val="minor"/>
    </font>
    <font>
      <u/>
      <sz val="8"/>
      <color theme="10"/>
      <name val="Tahoma"/>
      <family val="2"/>
    </font>
    <font>
      <sz val="10"/>
      <color rgb="FF000000"/>
      <name val="Arial"/>
      <family val="2"/>
    </font>
    <font>
      <i/>
      <sz val="8"/>
      <color theme="1"/>
      <name val="Tahoma"/>
      <family val="2"/>
    </font>
    <font>
      <sz val="10"/>
      <color rgb="FF0000FF"/>
      <name val="Arial"/>
      <family val="2"/>
    </font>
    <font>
      <b/>
      <sz val="10"/>
      <name val="Arial"/>
      <family val="2"/>
    </font>
    <font>
      <sz val="10"/>
      <color rgb="FFFF0000"/>
      <name val="Arial"/>
      <family val="2"/>
    </font>
    <font>
      <b/>
      <sz val="14"/>
      <name val="Arial"/>
      <family val="2"/>
    </font>
    <font>
      <b/>
      <sz val="10"/>
      <color rgb="FF0000FF"/>
      <name val="Arial"/>
      <family val="2"/>
    </font>
    <font>
      <b/>
      <sz val="10"/>
      <color rgb="FFFF0000"/>
      <name val="Arial"/>
      <family val="2"/>
    </font>
    <font>
      <sz val="10"/>
      <color theme="1"/>
      <name val="Arial"/>
      <family val="2"/>
    </font>
    <font>
      <u/>
      <sz val="10"/>
      <color rgb="FF0000FF"/>
      <name val="Arial"/>
      <family val="2"/>
    </font>
    <font>
      <b/>
      <sz val="10"/>
      <color rgb="FF000000"/>
      <name val="Arial"/>
      <family val="2"/>
    </font>
    <font>
      <sz val="16"/>
      <color indexed="12"/>
      <name val="Arial"/>
      <family val="2"/>
    </font>
    <font>
      <u/>
      <sz val="10"/>
      <color rgb="FFFF0000"/>
      <name val="Arial"/>
      <family val="2"/>
    </font>
    <font>
      <b/>
      <sz val="20"/>
      <name val="Arial"/>
      <family val="2"/>
    </font>
    <font>
      <u/>
      <sz val="10"/>
      <name val="Arial"/>
      <family val="2"/>
    </font>
    <font>
      <u/>
      <sz val="12"/>
      <color theme="10"/>
      <name val="Tahoma"/>
      <family val="2"/>
    </font>
    <font>
      <i/>
      <sz val="10"/>
      <name val="Arial"/>
      <family val="2"/>
    </font>
    <font>
      <sz val="20"/>
      <name val="Arial"/>
      <family val="2"/>
    </font>
    <font>
      <sz val="8"/>
      <color theme="1"/>
      <name val="Times New Roman"/>
      <family val="1"/>
    </font>
    <font>
      <u/>
      <sz val="20"/>
      <name val="Arial"/>
      <family val="2"/>
    </font>
    <font>
      <u/>
      <sz val="10"/>
      <color rgb="FF000000"/>
      <name val="Arial"/>
      <family val="2"/>
    </font>
    <font>
      <u/>
      <sz val="10"/>
      <color rgb="FF00B050"/>
      <name val="Arial"/>
      <family val="2"/>
    </font>
    <font>
      <sz val="10"/>
      <color theme="0" tint="-0.24991607409894101"/>
      <name val="Wingdings 3"/>
      <family val="1"/>
      <charset val="2"/>
    </font>
    <font>
      <sz val="10"/>
      <color theme="0" tint="-0.24994659260841701"/>
      <name val="Arial"/>
      <family val="2"/>
    </font>
    <font>
      <sz val="8"/>
      <color theme="1"/>
      <name val="Arial"/>
      <family val="2"/>
    </font>
    <font>
      <sz val="36"/>
      <color theme="0" tint="-0.24994659260841701"/>
      <name val="Wingdings 3"/>
      <family val="1"/>
      <charset val="2"/>
    </font>
    <font>
      <sz val="8"/>
      <name val="Arial"/>
      <family val="2"/>
    </font>
    <font>
      <sz val="10"/>
      <color rgb="FF00B050"/>
      <name val="Arial"/>
      <family val="2"/>
    </font>
    <font>
      <b/>
      <sz val="12"/>
      <name val="Arial"/>
      <family val="2"/>
    </font>
    <font>
      <b/>
      <sz val="18"/>
      <name val="Circular Pro Black"/>
      <family val="2"/>
    </font>
    <font>
      <b/>
      <sz val="11"/>
      <color theme="1"/>
      <name val="Arial"/>
      <family val="2"/>
    </font>
    <font>
      <b/>
      <u/>
      <sz val="12"/>
      <color rgb="FF00B050"/>
      <name val="Arial"/>
      <family val="2"/>
    </font>
    <font>
      <sz val="11"/>
      <color theme="1"/>
      <name val="Arial"/>
      <family val="2"/>
    </font>
    <font>
      <sz val="10"/>
      <color theme="0" tint="-0.24994659260841701"/>
      <name val="Wingdings 3"/>
      <family val="1"/>
      <charset val="2"/>
    </font>
    <font>
      <sz val="10"/>
      <color indexed="12"/>
      <name val="Arial"/>
      <family val="2"/>
    </font>
    <font>
      <sz val="12"/>
      <color theme="1"/>
      <name val="Times New Roman"/>
      <family val="1"/>
    </font>
    <font>
      <sz val="10"/>
      <color theme="0" tint="-0.24991607409894101"/>
      <name val="Arial"/>
      <family val="2"/>
    </font>
    <font>
      <u/>
      <sz val="12"/>
      <color rgb="FF0000FF"/>
      <name val="Arial"/>
      <family val="2"/>
    </font>
    <font>
      <sz val="10"/>
      <color theme="1"/>
      <name val="Times New Roman"/>
      <family val="1"/>
    </font>
    <font>
      <sz val="10"/>
      <name val="Circular Pro Bold"/>
      <family val="2"/>
    </font>
    <font>
      <b/>
      <u/>
      <sz val="14"/>
      <color theme="1"/>
      <name val="Times New Roman"/>
      <family val="1"/>
    </font>
    <font>
      <u/>
      <sz val="10"/>
      <color theme="0" tint="-0.24994659260841701"/>
      <name val="Arial"/>
      <family val="2"/>
    </font>
    <font>
      <b/>
      <sz val="10"/>
      <color theme="1"/>
      <name val="Arial"/>
      <family val="2"/>
    </font>
    <font>
      <sz val="18"/>
      <name val="Arial"/>
      <family val="2"/>
    </font>
    <font>
      <sz val="10"/>
      <color indexed="10"/>
      <name val="Arial"/>
      <family val="2"/>
    </font>
    <font>
      <sz val="11"/>
      <name val="Calibri"/>
      <family val="2"/>
      <scheme val="minor"/>
    </font>
    <font>
      <sz val="16"/>
      <color theme="0" tint="-0.24994659260841701"/>
      <name val="Arial"/>
      <family val="2"/>
    </font>
    <font>
      <u/>
      <sz val="12"/>
      <color rgb="FF00B050"/>
      <name val="Arial"/>
      <family val="2"/>
    </font>
    <font>
      <sz val="8"/>
      <color theme="1"/>
      <name val="Tahoma"/>
      <family val="2"/>
    </font>
    <font>
      <sz val="11"/>
      <color theme="1"/>
      <name val="Calibri"/>
    </font>
    <font>
      <b/>
      <sz val="12"/>
      <color rgb="FF000000"/>
      <name val="Open Sans"/>
    </font>
    <font>
      <sz val="10"/>
      <name val="Arial"/>
    </font>
    <font>
      <sz val="10"/>
      <color theme="1"/>
      <name val="Arial"/>
    </font>
    <font>
      <sz val="11"/>
      <color theme="1"/>
      <name val="Arial"/>
    </font>
    <font>
      <sz val="10"/>
      <color rgb="FF000000"/>
      <name val="Open Sans"/>
    </font>
    <font>
      <sz val="10"/>
      <color theme="1"/>
      <name val="Calibri"/>
    </font>
    <font>
      <b/>
      <sz val="11"/>
      <color theme="1"/>
      <name val="Calibri"/>
    </font>
    <font>
      <b/>
      <sz val="10"/>
      <color theme="1"/>
      <name val="Tahoma"/>
    </font>
    <font>
      <sz val="10"/>
      <color rgb="FF000000"/>
      <name val="Calibri"/>
    </font>
  </fonts>
  <fills count="18">
    <fill>
      <patternFill patternType="none"/>
    </fill>
    <fill>
      <patternFill patternType="gray125"/>
    </fill>
    <fill>
      <patternFill patternType="solid">
        <fgColor rgb="FFFFFFE5"/>
        <bgColor indexed="64"/>
      </patternFill>
    </fill>
    <fill>
      <patternFill patternType="solid">
        <fgColor rgb="FFC0C0C0"/>
        <bgColor indexed="64"/>
      </patternFill>
    </fill>
    <fill>
      <patternFill patternType="solid">
        <fgColor theme="8" tint="0.59996337778862885"/>
        <bgColor indexed="64"/>
      </patternFill>
    </fill>
    <fill>
      <patternFill patternType="solid">
        <fgColor rgb="FFFFFF99"/>
        <bgColor indexed="64"/>
      </patternFill>
    </fill>
    <fill>
      <patternFill patternType="solid">
        <fgColor rgb="FF92D050"/>
        <bgColor indexed="64"/>
      </patternFill>
    </fill>
    <fill>
      <patternFill patternType="solid">
        <fgColor rgb="FFFFFFAF"/>
        <bgColor indexed="64"/>
      </patternFill>
    </fill>
    <fill>
      <patternFill patternType="solid">
        <fgColor indexed="41"/>
        <bgColor indexed="64"/>
      </patternFill>
    </fill>
    <fill>
      <patternFill patternType="solid">
        <fgColor rgb="FFD9D9D9"/>
        <bgColor indexed="64"/>
      </patternFill>
    </fill>
    <fill>
      <patternFill patternType="solid">
        <fgColor rgb="FFCCFFFF"/>
        <bgColor indexed="64"/>
      </patternFill>
    </fill>
    <fill>
      <patternFill patternType="solid">
        <fgColor rgb="FFE9F5DB"/>
        <bgColor indexed="64"/>
      </patternFill>
    </fill>
    <fill>
      <patternFill patternType="solid">
        <bgColor rgb="FF999999"/>
      </patternFill>
    </fill>
    <fill>
      <patternFill patternType="solid">
        <fgColor rgb="FFFFFF00"/>
        <bgColor indexed="64"/>
      </patternFill>
    </fill>
    <fill>
      <patternFill patternType="solid">
        <fgColor rgb="FFFFFF00"/>
        <bgColor rgb="FFFEFF03"/>
      </patternFill>
    </fill>
    <fill>
      <patternFill patternType="solid">
        <fgColor rgb="FF92D050"/>
        <bgColor rgb="FF00FF00"/>
      </patternFill>
    </fill>
    <fill>
      <patternFill patternType="solid">
        <fgColor rgb="FF92D050"/>
        <bgColor rgb="FFFFFFFF"/>
      </patternFill>
    </fill>
    <fill>
      <patternFill patternType="solid">
        <fgColor rgb="FF008000"/>
        <bgColor indexed="64"/>
      </patternFill>
    </fill>
  </fills>
  <borders count="14">
    <border>
      <left/>
      <right/>
      <top/>
      <bottom/>
      <diagonal/>
    </border>
    <border>
      <left style="thin">
        <color theme="0" tint="-0.24991607409894101"/>
      </left>
      <right/>
      <top style="thin">
        <color theme="0" tint="-0.24991607409894101"/>
      </top>
      <bottom style="thin">
        <color theme="0" tint="-0.24991607409894101"/>
      </bottom>
      <diagonal/>
    </border>
    <border>
      <left/>
      <right/>
      <top style="medium">
        <color auto="1"/>
      </top>
      <bottom style="medium">
        <color auto="1"/>
      </bottom>
      <diagonal/>
    </border>
    <border>
      <left/>
      <right/>
      <top style="medium">
        <color auto="1"/>
      </top>
      <bottom style="double">
        <color auto="1"/>
      </bottom>
      <diagonal/>
    </border>
    <border>
      <left/>
      <right/>
      <top/>
      <bottom style="thin">
        <color rgb="FF808080"/>
      </bottom>
      <diagonal/>
    </border>
    <border>
      <left/>
      <right/>
      <top style="thin">
        <color rgb="FF808080"/>
      </top>
      <bottom/>
      <diagonal/>
    </border>
    <border>
      <left/>
      <right/>
      <top style="thin">
        <color rgb="FF808080"/>
      </top>
      <bottom style="thin">
        <color rgb="FF808080"/>
      </bottom>
      <diagonal/>
    </border>
    <border>
      <left style="thin">
        <color theme="0" tint="-0.24991607409894101"/>
      </left>
      <right style="thin">
        <color theme="0" tint="-0.24991607409894101"/>
      </right>
      <top style="thin">
        <color theme="0" tint="-0.24991607409894101"/>
      </top>
      <bottom style="thin">
        <color theme="0" tint="-0.24991607409894101"/>
      </bottom>
      <diagonal/>
    </border>
    <border>
      <left style="thin">
        <color theme="0" tint="-0.24991607409894101"/>
      </left>
      <right style="thin">
        <color theme="0" tint="-0.24991607409894101"/>
      </right>
      <top/>
      <bottom style="thin">
        <color theme="0" tint="-0.24991607409894101"/>
      </bottom>
      <diagonal/>
    </border>
    <border>
      <left style="hair">
        <color theme="0" tint="-0.24991607409894101"/>
      </left>
      <right style="hair">
        <color indexed="64"/>
      </right>
      <top style="hair">
        <color theme="0" tint="-0.24991607409894101"/>
      </top>
      <bottom style="hair">
        <color theme="0" tint="-0.24991607409894101"/>
      </bottom>
      <diagonal/>
    </border>
    <border>
      <left style="thin">
        <color theme="0" tint="-0.24991607409894101"/>
      </left>
      <right style="thin">
        <color theme="0" tint="-0.24991607409894101"/>
      </right>
      <top style="thin">
        <color theme="0" tint="-0.24991607409894101"/>
      </top>
      <bottom/>
      <diagonal/>
    </border>
    <border>
      <left/>
      <right/>
      <top/>
      <bottom style="thin">
        <color indexed="64"/>
      </bottom>
      <diagonal/>
    </border>
    <border>
      <left style="hair">
        <color theme="0"/>
      </left>
      <right style="hair">
        <color indexed="64"/>
      </right>
      <top style="hair">
        <color theme="0"/>
      </top>
      <bottom style="hair">
        <color theme="0"/>
      </bottom>
      <diagonal/>
    </border>
    <border>
      <left/>
      <right/>
      <top style="thin">
        <color indexed="64"/>
      </top>
      <bottom style="thin">
        <color indexed="64"/>
      </bottom>
      <diagonal/>
    </border>
  </borders>
  <cellStyleXfs count="36">
    <xf numFmtId="165" fontId="0" fillId="0" borderId="0" applyFont="0" applyFill="0" applyBorder="0" applyProtection="0">
      <alignment vertical="top"/>
    </xf>
    <xf numFmtId="165" fontId="1" fillId="0" borderId="0" applyBorder="0">
      <alignment vertical="top"/>
    </xf>
    <xf numFmtId="169" fontId="1" fillId="0" borderId="0" applyBorder="0">
      <alignment vertical="top"/>
    </xf>
    <xf numFmtId="165" fontId="1" fillId="0" borderId="0" applyBorder="0">
      <alignment vertical="top"/>
    </xf>
    <xf numFmtId="167" fontId="1" fillId="0" borderId="0" applyBorder="0">
      <alignment vertical="top"/>
    </xf>
    <xf numFmtId="166" fontId="1" fillId="0" borderId="0" applyFont="0" applyFill="0" applyBorder="0" applyProtection="0">
      <alignment vertical="top"/>
    </xf>
    <xf numFmtId="170" fontId="1" fillId="0" borderId="0" applyFont="0" applyFill="0" applyBorder="0" applyProtection="0">
      <alignment vertical="top"/>
    </xf>
    <xf numFmtId="170" fontId="1" fillId="0" borderId="0" applyFont="0" applyFill="0" applyBorder="0" applyProtection="0">
      <alignment vertical="top"/>
    </xf>
    <xf numFmtId="167" fontId="1" fillId="0" borderId="0" applyFont="0" applyFill="0" applyBorder="0" applyProtection="0">
      <alignment vertical="top"/>
    </xf>
    <xf numFmtId="167" fontId="1" fillId="0" borderId="0" applyFont="0" applyFill="0" applyBorder="0" applyProtection="0">
      <alignment vertical="top"/>
    </xf>
    <xf numFmtId="179" fontId="1" fillId="0" borderId="0" applyFont="0" applyFill="0" applyBorder="0" applyProtection="0">
      <alignment vertical="top"/>
    </xf>
    <xf numFmtId="168" fontId="2" fillId="0" borderId="0" applyFont="0" applyFill="0" applyBorder="0" applyProtection="0">
      <alignment vertical="top"/>
    </xf>
    <xf numFmtId="168" fontId="1" fillId="0" borderId="0" applyFont="0" applyFill="0" applyBorder="0" applyProtection="0">
      <alignment vertical="top"/>
    </xf>
    <xf numFmtId="0" fontId="3" fillId="0" borderId="0" applyNumberFormat="0" applyFill="0" applyBorder="0" applyAlignment="0" applyProtection="0"/>
    <xf numFmtId="169" fontId="4" fillId="2" borderId="1" applyProtection="0">
      <alignment vertical="top"/>
    </xf>
    <xf numFmtId="165" fontId="4" fillId="2" borderId="1" applyProtection="0">
      <alignment vertical="top"/>
    </xf>
    <xf numFmtId="164" fontId="4" fillId="2" borderId="1" applyProtection="0">
      <alignment vertical="top"/>
    </xf>
    <xf numFmtId="165" fontId="4" fillId="2" borderId="1" applyProtection="0">
      <alignment vertical="top"/>
    </xf>
    <xf numFmtId="165" fontId="1" fillId="0" borderId="0" applyFont="0" applyFill="0" applyBorder="0" applyProtection="0">
      <alignment vertical="top"/>
    </xf>
    <xf numFmtId="165" fontId="1" fillId="0" borderId="0" applyFont="0" applyFill="0" applyBorder="0" applyProtection="0">
      <alignment vertical="top"/>
    </xf>
    <xf numFmtId="165" fontId="2" fillId="0" borderId="0" applyFont="0" applyFill="0" applyBorder="0" applyProtection="0">
      <alignment vertical="top"/>
    </xf>
    <xf numFmtId="165" fontId="2" fillId="0" borderId="0" applyFont="0" applyFill="0" applyBorder="0" applyProtection="0">
      <alignment vertical="top"/>
    </xf>
    <xf numFmtId="165" fontId="1" fillId="0" borderId="0" applyFont="0" applyFill="0" applyBorder="0" applyProtection="0">
      <alignment vertical="top"/>
    </xf>
    <xf numFmtId="178" fontId="52" fillId="0" borderId="0" applyFont="0" applyFill="0" applyBorder="0" applyProtection="0">
      <alignment vertical="top"/>
    </xf>
    <xf numFmtId="169" fontId="1" fillId="0" borderId="0" applyFont="0" applyFill="0" applyBorder="0" applyProtection="0">
      <alignment vertical="top"/>
    </xf>
    <xf numFmtId="169" fontId="2" fillId="0" borderId="0" applyFont="0" applyFill="0" applyBorder="0" applyProtection="0">
      <alignment vertical="top"/>
    </xf>
    <xf numFmtId="169" fontId="1" fillId="0" borderId="0" applyFont="0" applyFill="0" applyBorder="0" applyProtection="0">
      <alignment vertical="top"/>
    </xf>
    <xf numFmtId="165" fontId="5" fillId="0" borderId="0" applyNumberFormat="0">
      <alignment horizontal="left" vertical="top" indent="4"/>
    </xf>
    <xf numFmtId="165" fontId="52" fillId="0" borderId="2" applyNumberFormat="0" applyFont="0" applyFill="0" applyAlignment="0">
      <alignment vertical="top"/>
    </xf>
    <xf numFmtId="165" fontId="52" fillId="0" borderId="3" applyNumberFormat="0" applyFont="0" applyFill="0" applyAlignment="0">
      <alignment vertical="top"/>
    </xf>
    <xf numFmtId="166" fontId="1" fillId="0" borderId="0" applyBorder="0">
      <alignment vertical="top"/>
    </xf>
    <xf numFmtId="9" fontId="1" fillId="0" borderId="0" applyBorder="0">
      <alignment vertical="top"/>
    </xf>
    <xf numFmtId="166" fontId="1" fillId="0" borderId="0" applyBorder="0">
      <alignment vertical="top"/>
    </xf>
    <xf numFmtId="167" fontId="4" fillId="0" borderId="0" applyBorder="0">
      <alignment vertical="top"/>
    </xf>
    <xf numFmtId="171" fontId="1" fillId="0" borderId="0" applyFont="0" applyFill="0" applyBorder="0" applyProtection="0">
      <alignment vertical="top"/>
    </xf>
    <xf numFmtId="171" fontId="1" fillId="0" borderId="0" applyFont="0" applyFill="0" applyBorder="0" applyProtection="0">
      <alignment vertical="top"/>
    </xf>
  </cellStyleXfs>
  <cellXfs count="352">
    <xf numFmtId="165" fontId="0" fillId="0" borderId="0" xfId="0">
      <alignment vertical="top"/>
    </xf>
    <xf numFmtId="180" fontId="1" fillId="0" borderId="0" xfId="1" applyNumberFormat="1">
      <alignment vertical="top"/>
    </xf>
    <xf numFmtId="165" fontId="1" fillId="0" borderId="0" xfId="3">
      <alignment vertical="top"/>
    </xf>
    <xf numFmtId="165" fontId="6" fillId="0" borderId="0" xfId="3" applyFont="1">
      <alignment vertical="top"/>
    </xf>
    <xf numFmtId="167" fontId="7" fillId="0" borderId="0" xfId="9" applyFont="1">
      <alignment vertical="top"/>
    </xf>
    <xf numFmtId="166" fontId="1" fillId="3" borderId="0" xfId="5" applyFont="1" applyFill="1" applyAlignment="1">
      <alignment horizontal="right" vertical="top"/>
    </xf>
    <xf numFmtId="165" fontId="8" fillId="0" borderId="0" xfId="3" applyFont="1">
      <alignment vertical="top"/>
    </xf>
    <xf numFmtId="165" fontId="9" fillId="4" borderId="0" xfId="18" applyFont="1" applyFill="1" applyAlignment="1">
      <alignment vertical="center"/>
    </xf>
    <xf numFmtId="166" fontId="1" fillId="0" borderId="0" xfId="5" applyFont="1">
      <alignment vertical="top"/>
    </xf>
    <xf numFmtId="180" fontId="6" fillId="0" borderId="0" xfId="1" applyNumberFormat="1" applyFont="1">
      <alignment vertical="top"/>
    </xf>
    <xf numFmtId="165" fontId="1" fillId="4" borderId="0" xfId="18" applyFont="1" applyFill="1">
      <alignment vertical="top"/>
    </xf>
    <xf numFmtId="166" fontId="1" fillId="0" borderId="0" xfId="30">
      <alignment vertical="top"/>
    </xf>
    <xf numFmtId="180" fontId="8" fillId="0" borderId="4" xfId="1" applyNumberFormat="1" applyFont="1" applyBorder="1">
      <alignment vertical="top"/>
    </xf>
    <xf numFmtId="180" fontId="6" fillId="0" borderId="5" xfId="1" applyNumberFormat="1" applyFont="1" applyBorder="1">
      <alignment vertical="top"/>
    </xf>
    <xf numFmtId="165" fontId="8" fillId="0" borderId="0" xfId="18" applyFont="1">
      <alignment vertical="top"/>
    </xf>
    <xf numFmtId="169" fontId="1" fillId="0" borderId="0" xfId="2">
      <alignment vertical="top"/>
    </xf>
    <xf numFmtId="166" fontId="1" fillId="0" borderId="6" xfId="30" applyBorder="1">
      <alignment vertical="top"/>
    </xf>
    <xf numFmtId="165" fontId="4" fillId="0" borderId="0" xfId="18" applyFont="1">
      <alignment vertical="top"/>
    </xf>
    <xf numFmtId="165" fontId="10" fillId="0" borderId="0" xfId="18" applyFont="1">
      <alignment vertical="top"/>
    </xf>
    <xf numFmtId="165" fontId="4" fillId="5" borderId="1" xfId="17" applyFill="1" applyProtection="1">
      <alignment vertical="top"/>
      <protection locked="0"/>
    </xf>
    <xf numFmtId="165" fontId="7" fillId="0" borderId="0" xfId="18" applyFont="1">
      <alignment vertical="top"/>
    </xf>
    <xf numFmtId="169" fontId="6" fillId="0" borderId="0" xfId="2" applyFont="1">
      <alignment vertical="top"/>
    </xf>
    <xf numFmtId="165" fontId="8" fillId="0" borderId="4" xfId="18" applyFont="1" applyBorder="1">
      <alignment vertical="top"/>
    </xf>
    <xf numFmtId="169" fontId="8" fillId="0" borderId="0" xfId="2" applyFont="1">
      <alignment vertical="top"/>
    </xf>
    <xf numFmtId="165" fontId="11" fillId="0" borderId="0" xfId="18" applyFont="1">
      <alignment vertical="top"/>
    </xf>
    <xf numFmtId="166" fontId="12" fillId="0" borderId="0" xfId="0" applyNumberFormat="1" applyFont="1">
      <alignment vertical="top"/>
    </xf>
    <xf numFmtId="180" fontId="1" fillId="0" borderId="0" xfId="30" applyNumberFormat="1">
      <alignment vertical="top"/>
    </xf>
    <xf numFmtId="165" fontId="7" fillId="0" borderId="0" xfId="0" applyFont="1">
      <alignment vertical="top"/>
    </xf>
    <xf numFmtId="165" fontId="13" fillId="0" borderId="0" xfId="18" applyFont="1">
      <alignment vertical="top"/>
    </xf>
    <xf numFmtId="165" fontId="6" fillId="0" borderId="0" xfId="18" applyFont="1" applyAlignment="1">
      <alignment horizontal="right" vertical="top"/>
    </xf>
    <xf numFmtId="171" fontId="1" fillId="0" borderId="0" xfId="5" applyNumberFormat="1" applyFont="1">
      <alignment vertical="top"/>
    </xf>
    <xf numFmtId="167" fontId="1" fillId="0" borderId="0" xfId="4">
      <alignment vertical="top"/>
    </xf>
    <xf numFmtId="171" fontId="4" fillId="0" borderId="0" xfId="34" applyFont="1">
      <alignment vertical="top"/>
    </xf>
    <xf numFmtId="165" fontId="10" fillId="0" borderId="5" xfId="18" applyFont="1" applyBorder="1">
      <alignment vertical="top"/>
    </xf>
    <xf numFmtId="165" fontId="8" fillId="0" borderId="4" xfId="3" applyFont="1" applyBorder="1">
      <alignment vertical="top"/>
    </xf>
    <xf numFmtId="165" fontId="11" fillId="0" borderId="4" xfId="18" applyFont="1" applyBorder="1">
      <alignment vertical="top"/>
    </xf>
    <xf numFmtId="180" fontId="4" fillId="5" borderId="1" xfId="17" applyNumberFormat="1" applyFill="1" applyProtection="1">
      <alignment vertical="top"/>
      <protection locked="0"/>
    </xf>
    <xf numFmtId="165" fontId="1" fillId="0" borderId="0" xfId="18" applyFont="1">
      <alignment vertical="top"/>
    </xf>
    <xf numFmtId="165" fontId="1" fillId="0" borderId="0" xfId="30" applyNumberFormat="1">
      <alignment vertical="top"/>
    </xf>
    <xf numFmtId="169" fontId="1" fillId="0" borderId="0" xfId="31" applyNumberFormat="1">
      <alignment vertical="top"/>
    </xf>
    <xf numFmtId="165" fontId="14" fillId="0" borderId="0" xfId="18" applyFont="1">
      <alignment vertical="top"/>
    </xf>
    <xf numFmtId="165" fontId="1" fillId="0" borderId="0" xfId="0" applyFont="1">
      <alignment vertical="top"/>
    </xf>
    <xf numFmtId="165" fontId="15" fillId="0" borderId="0" xfId="18" applyFont="1" applyAlignment="1">
      <alignment horizontal="left" vertical="top"/>
    </xf>
    <xf numFmtId="165" fontId="8" fillId="0" borderId="0" xfId="18" applyFont="1" applyAlignment="1">
      <alignment horizontal="right" vertical="top"/>
    </xf>
    <xf numFmtId="169" fontId="4" fillId="5" borderId="1" xfId="14" applyFill="1" applyProtection="1">
      <alignment vertical="top"/>
      <protection locked="0"/>
    </xf>
    <xf numFmtId="165" fontId="16" fillId="0" borderId="0" xfId="18" applyFont="1">
      <alignment vertical="top"/>
    </xf>
    <xf numFmtId="165" fontId="17" fillId="0" borderId="0" xfId="20" applyFont="1">
      <alignment vertical="top"/>
    </xf>
    <xf numFmtId="165" fontId="18" fillId="0" borderId="0" xfId="18" applyFont="1">
      <alignment vertical="top"/>
    </xf>
    <xf numFmtId="165" fontId="1" fillId="0" borderId="0" xfId="18">
      <alignment vertical="top"/>
    </xf>
    <xf numFmtId="165" fontId="19" fillId="0" borderId="0" xfId="13" applyNumberFormat="1" applyFont="1" applyAlignment="1">
      <alignment vertical="top"/>
    </xf>
    <xf numFmtId="167" fontId="4" fillId="0" borderId="0" xfId="8" applyFont="1">
      <alignment vertical="top"/>
    </xf>
    <xf numFmtId="177" fontId="1" fillId="6" borderId="0" xfId="0" applyNumberFormat="1" applyFont="1" applyFill="1" applyBorder="1" applyAlignment="1">
      <alignment horizontal="center" vertical="top"/>
    </xf>
    <xf numFmtId="167" fontId="20" fillId="0" borderId="0" xfId="9" applyFont="1">
      <alignment vertical="top"/>
    </xf>
    <xf numFmtId="165" fontId="1" fillId="0" borderId="0" xfId="18" applyFont="1" applyFill="1" applyBorder="1">
      <alignment vertical="top"/>
    </xf>
    <xf numFmtId="165" fontId="1" fillId="0" borderId="0" xfId="20" applyFont="1">
      <alignment vertical="top"/>
    </xf>
    <xf numFmtId="166" fontId="12" fillId="0" borderId="6" xfId="0" applyNumberFormat="1" applyFont="1" applyBorder="1">
      <alignment vertical="top"/>
    </xf>
    <xf numFmtId="165" fontId="21" fillId="0" borderId="0" xfId="18" applyFont="1">
      <alignment vertical="top"/>
    </xf>
    <xf numFmtId="180" fontId="12" fillId="0" borderId="0" xfId="0" applyNumberFormat="1" applyFont="1">
      <alignment vertical="top"/>
    </xf>
    <xf numFmtId="165" fontId="6" fillId="0" borderId="5" xfId="18" applyFont="1" applyBorder="1" applyAlignment="1">
      <alignment horizontal="right" vertical="top"/>
    </xf>
    <xf numFmtId="165" fontId="1" fillId="0" borderId="4" xfId="18" applyBorder="1">
      <alignment vertical="top"/>
    </xf>
    <xf numFmtId="165" fontId="16" fillId="0" borderId="4" xfId="18" applyFont="1" applyBorder="1">
      <alignment vertical="top"/>
    </xf>
    <xf numFmtId="169" fontId="8" fillId="0" borderId="4" xfId="2" applyFont="1" applyBorder="1">
      <alignment vertical="top"/>
    </xf>
    <xf numFmtId="165" fontId="13" fillId="0" borderId="5" xfId="18" applyFont="1" applyBorder="1">
      <alignment vertical="top"/>
    </xf>
    <xf numFmtId="165" fontId="8" fillId="0" borderId="4" xfId="18" applyFont="1" applyBorder="1" applyAlignment="1">
      <alignment horizontal="right" vertical="top"/>
    </xf>
    <xf numFmtId="165" fontId="1" fillId="0" borderId="5" xfId="18" applyBorder="1">
      <alignment vertical="top"/>
    </xf>
    <xf numFmtId="180" fontId="8" fillId="0" borderId="0" xfId="1" applyNumberFormat="1" applyFont="1">
      <alignment vertical="top"/>
    </xf>
    <xf numFmtId="165" fontId="14" fillId="0" borderId="0" xfId="0" applyFont="1">
      <alignment vertical="top"/>
    </xf>
    <xf numFmtId="169" fontId="1" fillId="0" borderId="6" xfId="31" applyNumberFormat="1" applyBorder="1">
      <alignment vertical="top"/>
    </xf>
    <xf numFmtId="165" fontId="15" fillId="0" borderId="0" xfId="0" applyFont="1" applyAlignment="1">
      <alignment horizontal="left" vertical="top"/>
    </xf>
    <xf numFmtId="165" fontId="18" fillId="0" borderId="0" xfId="0" applyFont="1">
      <alignment vertical="top"/>
    </xf>
    <xf numFmtId="167" fontId="8" fillId="0" borderId="0" xfId="4" applyFont="1">
      <alignment vertical="top"/>
    </xf>
    <xf numFmtId="165" fontId="7" fillId="0" borderId="0" xfId="18" applyFont="1" applyFill="1" applyBorder="1">
      <alignment vertical="top"/>
    </xf>
    <xf numFmtId="165" fontId="4" fillId="0" borderId="0" xfId="18" applyFont="1" applyFill="1">
      <alignment vertical="top"/>
    </xf>
    <xf numFmtId="166" fontId="1" fillId="7" borderId="7" xfId="5" applyFont="1" applyFill="1" applyBorder="1" applyAlignment="1">
      <alignment horizontal="center" vertical="top"/>
    </xf>
    <xf numFmtId="165" fontId="22" fillId="0" borderId="0" xfId="0" applyFont="1">
      <alignment vertical="top"/>
    </xf>
    <xf numFmtId="165" fontId="4" fillId="0" borderId="0" xfId="0" applyFont="1">
      <alignment vertical="top"/>
    </xf>
    <xf numFmtId="165" fontId="1" fillId="0" borderId="0" xfId="18" applyFont="1" applyFill="1">
      <alignment vertical="top"/>
    </xf>
    <xf numFmtId="165" fontId="17" fillId="0" borderId="0" xfId="18" applyFont="1">
      <alignment vertical="top"/>
    </xf>
    <xf numFmtId="165" fontId="23" fillId="0" borderId="0" xfId="18" applyFont="1">
      <alignment vertical="top"/>
    </xf>
    <xf numFmtId="165" fontId="24" fillId="0" borderId="0" xfId="18" applyFont="1">
      <alignment vertical="top"/>
    </xf>
    <xf numFmtId="165" fontId="7" fillId="0" borderId="0" xfId="20" applyFont="1">
      <alignment vertical="top"/>
    </xf>
    <xf numFmtId="169" fontId="1" fillId="0" borderId="0" xfId="26" applyFont="1" applyFill="1" applyBorder="1">
      <alignment vertical="top"/>
    </xf>
    <xf numFmtId="165" fontId="4" fillId="0" borderId="0" xfId="18" applyFont="1" applyAlignment="1">
      <alignment horizontal="right" vertical="top"/>
    </xf>
    <xf numFmtId="165" fontId="12" fillId="0" borderId="0" xfId="0" applyFont="1">
      <alignment vertical="top"/>
    </xf>
    <xf numFmtId="166" fontId="1" fillId="0" borderId="0" xfId="0" applyNumberFormat="1" applyFont="1">
      <alignment vertical="top"/>
    </xf>
    <xf numFmtId="169" fontId="12" fillId="0" borderId="0" xfId="0" applyNumberFormat="1" applyFont="1">
      <alignment vertical="top"/>
    </xf>
    <xf numFmtId="165" fontId="1" fillId="0" borderId="0" xfId="18" applyAlignment="1">
      <alignment horizontal="right" vertical="top"/>
    </xf>
    <xf numFmtId="165" fontId="1" fillId="0" borderId="0" xfId="18" applyFont="1" applyAlignment="1">
      <alignment horizontal="right" vertical="top"/>
    </xf>
    <xf numFmtId="167" fontId="4" fillId="5" borderId="1" xfId="16" applyNumberFormat="1" applyFill="1" applyProtection="1">
      <alignment vertical="top"/>
      <protection locked="0"/>
    </xf>
    <xf numFmtId="167" fontId="7" fillId="7" borderId="7" xfId="9" applyFont="1" applyFill="1" applyBorder="1" applyAlignment="1">
      <alignment horizontal="center" vertical="center"/>
    </xf>
    <xf numFmtId="165" fontId="21" fillId="0" borderId="0" xfId="18" applyFont="1" applyAlignment="1">
      <alignment horizontal="right" vertical="top"/>
    </xf>
    <xf numFmtId="169" fontId="6" fillId="0" borderId="0" xfId="26" applyFont="1" applyFill="1">
      <alignment vertical="top"/>
    </xf>
    <xf numFmtId="165" fontId="1" fillId="8" borderId="0" xfId="18" applyFont="1" applyFill="1">
      <alignment vertical="top"/>
    </xf>
    <xf numFmtId="165" fontId="25" fillId="0" borderId="0" xfId="0" applyFont="1">
      <alignment vertical="top"/>
    </xf>
    <xf numFmtId="165" fontId="1" fillId="0" borderId="0" xfId="22">
      <alignment vertical="top"/>
    </xf>
    <xf numFmtId="180" fontId="2" fillId="9" borderId="0" xfId="20" applyNumberFormat="1" applyFill="1">
      <alignment vertical="top"/>
    </xf>
    <xf numFmtId="169" fontId="1" fillId="8" borderId="0" xfId="26" applyFont="1" applyFill="1">
      <alignment vertical="top"/>
    </xf>
    <xf numFmtId="165" fontId="1" fillId="9" borderId="0" xfId="18" applyFont="1" applyFill="1">
      <alignment vertical="top"/>
    </xf>
    <xf numFmtId="166" fontId="1" fillId="0" borderId="6" xfId="0" applyNumberFormat="1" applyFont="1" applyBorder="1">
      <alignment vertical="top"/>
    </xf>
    <xf numFmtId="180" fontId="12" fillId="0" borderId="0" xfId="20" applyNumberFormat="1" applyFont="1">
      <alignment vertical="top"/>
    </xf>
    <xf numFmtId="165" fontId="2" fillId="0" borderId="0" xfId="20">
      <alignment vertical="top"/>
    </xf>
    <xf numFmtId="166" fontId="1" fillId="9" borderId="0" xfId="5" applyFont="1" applyFill="1">
      <alignment vertical="top"/>
    </xf>
    <xf numFmtId="165" fontId="24" fillId="0" borderId="0" xfId="0" applyFont="1">
      <alignment vertical="top"/>
    </xf>
    <xf numFmtId="165" fontId="23" fillId="0" borderId="0" xfId="0" applyFont="1">
      <alignment vertical="top"/>
    </xf>
    <xf numFmtId="165" fontId="17" fillId="0" borderId="0" xfId="0" applyFont="1">
      <alignment vertical="top"/>
    </xf>
    <xf numFmtId="165" fontId="1" fillId="0" borderId="0" xfId="18" applyFont="1" applyFill="1" applyBorder="1" applyAlignment="1">
      <alignment horizontal="right" vertical="top"/>
    </xf>
    <xf numFmtId="165" fontId="21" fillId="0" borderId="0" xfId="0" applyFont="1" applyAlignment="1">
      <alignment horizontal="left" vertical="top"/>
    </xf>
    <xf numFmtId="165" fontId="1" fillId="0" borderId="0" xfId="0" applyFont="1" applyAlignment="1">
      <alignment horizontal="left" vertical="top"/>
    </xf>
    <xf numFmtId="169" fontId="1" fillId="9" borderId="0" xfId="26" applyFont="1" applyFill="1">
      <alignment vertical="top"/>
    </xf>
    <xf numFmtId="180" fontId="1" fillId="0" borderId="5" xfId="1" applyNumberFormat="1" applyBorder="1">
      <alignment vertical="top"/>
    </xf>
    <xf numFmtId="165" fontId="21" fillId="0" borderId="0" xfId="0" applyFont="1">
      <alignment vertical="top"/>
    </xf>
    <xf numFmtId="165" fontId="0" fillId="0" borderId="0" xfId="0" applyAlignment="1">
      <alignment horizontal="left" vertical="top"/>
    </xf>
    <xf numFmtId="165" fontId="1" fillId="0" borderId="0" xfId="18" applyFont="1" applyBorder="1">
      <alignment vertical="top"/>
    </xf>
    <xf numFmtId="165" fontId="4" fillId="0" borderId="0" xfId="18" applyFont="1" applyFill="1" applyBorder="1">
      <alignment vertical="top"/>
    </xf>
    <xf numFmtId="165" fontId="4" fillId="0" borderId="0" xfId="0" applyFont="1" applyAlignment="1">
      <alignment horizontal="left" vertical="top"/>
    </xf>
    <xf numFmtId="170" fontId="1" fillId="7" borderId="7" xfId="7" applyFont="1" applyFill="1" applyBorder="1">
      <alignment vertical="top"/>
    </xf>
    <xf numFmtId="165" fontId="1" fillId="9" borderId="0" xfId="20" applyFont="1" applyFill="1">
      <alignment vertical="top"/>
    </xf>
    <xf numFmtId="167" fontId="1" fillId="0" borderId="0" xfId="9">
      <alignment vertical="top"/>
    </xf>
    <xf numFmtId="165" fontId="26" fillId="0" borderId="0" xfId="35" applyNumberFormat="1" applyFont="1" applyAlignment="1">
      <alignment horizontal="center" vertical="top"/>
    </xf>
    <xf numFmtId="165" fontId="27" fillId="0" borderId="0" xfId="22" applyFont="1">
      <alignment vertical="top"/>
    </xf>
    <xf numFmtId="166" fontId="1" fillId="7" borderId="8" xfId="5" applyFont="1" applyFill="1" applyBorder="1" applyAlignment="1">
      <alignment horizontal="center" vertical="top"/>
    </xf>
    <xf numFmtId="165" fontId="28" fillId="0" borderId="0" xfId="0" applyFont="1">
      <alignment vertical="top"/>
    </xf>
    <xf numFmtId="169" fontId="7" fillId="0" borderId="0" xfId="26" applyFont="1" applyFill="1" applyBorder="1">
      <alignment vertical="top"/>
    </xf>
    <xf numFmtId="165" fontId="1" fillId="0" borderId="0" xfId="18" applyFont="1" applyAlignment="1">
      <alignment horizontal="left" vertical="top"/>
    </xf>
    <xf numFmtId="165" fontId="18" fillId="0" borderId="0" xfId="18" applyFont="1" applyFill="1" applyBorder="1">
      <alignment vertical="top"/>
    </xf>
    <xf numFmtId="165" fontId="27" fillId="0" borderId="0" xfId="22" applyFont="1" applyFill="1">
      <alignment vertical="top"/>
    </xf>
    <xf numFmtId="169" fontId="0" fillId="0" borderId="0" xfId="26" applyFont="1">
      <alignment vertical="top"/>
    </xf>
    <xf numFmtId="168" fontId="1" fillId="0" borderId="0" xfId="12" applyFont="1" applyFill="1" applyBorder="1">
      <alignment vertical="top"/>
    </xf>
    <xf numFmtId="165" fontId="4" fillId="8" borderId="0" xfId="18" applyFont="1" applyFill="1" applyBorder="1">
      <alignment vertical="top"/>
    </xf>
    <xf numFmtId="172" fontId="1" fillId="0" borderId="0" xfId="18" applyNumberFormat="1" applyFont="1" applyFill="1" applyBorder="1" applyAlignment="1">
      <alignment vertical="top" wrapText="1"/>
    </xf>
    <xf numFmtId="165" fontId="6" fillId="0" borderId="5" xfId="3" applyFont="1" applyBorder="1">
      <alignment vertical="top"/>
    </xf>
    <xf numFmtId="180" fontId="1" fillId="0" borderId="9" xfId="1" applyNumberFormat="1" applyBorder="1">
      <alignment vertical="top"/>
    </xf>
    <xf numFmtId="165" fontId="4" fillId="8" borderId="0" xfId="18" applyFont="1" applyFill="1">
      <alignment vertical="top"/>
    </xf>
    <xf numFmtId="168" fontId="1" fillId="8" borderId="0" xfId="12" applyFont="1" applyFill="1">
      <alignment vertical="top"/>
    </xf>
    <xf numFmtId="180" fontId="1" fillId="0" borderId="0" xfId="0" applyNumberFormat="1" applyFont="1">
      <alignment vertical="top"/>
    </xf>
    <xf numFmtId="165" fontId="7" fillId="0" borderId="0" xfId="18" applyFont="1" applyBorder="1">
      <alignment vertical="top"/>
    </xf>
    <xf numFmtId="165" fontId="4" fillId="10" borderId="0" xfId="18" applyFont="1" applyFill="1">
      <alignment vertical="top"/>
    </xf>
    <xf numFmtId="167" fontId="1" fillId="10" borderId="7" xfId="9" applyFont="1" applyFill="1" applyBorder="1" applyAlignment="1">
      <alignment horizontal="center" vertical="top"/>
    </xf>
    <xf numFmtId="180" fontId="2" fillId="0" borderId="0" xfId="20" applyNumberFormat="1">
      <alignment vertical="top"/>
    </xf>
    <xf numFmtId="172" fontId="4" fillId="8" borderId="0" xfId="9" applyNumberFormat="1" applyFont="1" applyFill="1">
      <alignment vertical="top"/>
    </xf>
    <xf numFmtId="165" fontId="4" fillId="0" borderId="0" xfId="22" applyFont="1">
      <alignment vertical="top"/>
    </xf>
    <xf numFmtId="166" fontId="4" fillId="9" borderId="0" xfId="18" applyNumberFormat="1" applyFont="1" applyFill="1">
      <alignment vertical="top"/>
    </xf>
    <xf numFmtId="169" fontId="1" fillId="0" borderId="0" xfId="18" applyNumberFormat="1">
      <alignment vertical="top"/>
    </xf>
    <xf numFmtId="173" fontId="1" fillId="10" borderId="7" xfId="18" applyNumberFormat="1" applyFont="1" applyFill="1" applyBorder="1" applyAlignment="1">
      <alignment horizontal="center" vertical="top"/>
    </xf>
    <xf numFmtId="180" fontId="1" fillId="0" borderId="0" xfId="20" applyNumberFormat="1" applyFont="1">
      <alignment vertical="top"/>
    </xf>
    <xf numFmtId="0" fontId="29" fillId="0" borderId="0" xfId="5" applyNumberFormat="1" applyFont="1" applyAlignment="1">
      <alignment horizontal="center" vertical="center"/>
    </xf>
    <xf numFmtId="165" fontId="1" fillId="0" borderId="0" xfId="18" applyFont="1" applyBorder="1" applyAlignment="1">
      <alignment horizontal="right" vertical="top"/>
    </xf>
    <xf numFmtId="165" fontId="1" fillId="0" borderId="0" xfId="20" applyFont="1" applyAlignment="1">
      <alignment horizontal="left" vertical="top"/>
    </xf>
    <xf numFmtId="167" fontId="6" fillId="0" borderId="0" xfId="4" applyFont="1">
      <alignment vertical="top"/>
    </xf>
    <xf numFmtId="166" fontId="1" fillId="0" borderId="0" xfId="18" applyNumberFormat="1" applyFont="1" applyFill="1">
      <alignment vertical="top"/>
    </xf>
    <xf numFmtId="165" fontId="1" fillId="7" borderId="7" xfId="18" applyFont="1" applyFill="1" applyBorder="1" applyAlignment="1">
      <alignment horizontal="center" vertical="top"/>
    </xf>
    <xf numFmtId="166" fontId="1" fillId="0" borderId="8" xfId="5" applyFont="1" applyFill="1" applyBorder="1" applyAlignment="1">
      <alignment horizontal="center" vertical="top"/>
    </xf>
    <xf numFmtId="168" fontId="6" fillId="0" borderId="0" xfId="12" applyFont="1" applyFill="1">
      <alignment vertical="top"/>
    </xf>
    <xf numFmtId="165" fontId="18" fillId="0" borderId="0" xfId="20" applyFont="1">
      <alignment vertical="top"/>
    </xf>
    <xf numFmtId="169" fontId="4" fillId="0" borderId="0" xfId="26" applyFont="1">
      <alignment vertical="top"/>
    </xf>
    <xf numFmtId="166" fontId="4" fillId="9" borderId="0" xfId="18" applyNumberFormat="1" applyFont="1" applyFill="1" applyAlignment="1">
      <alignment horizontal="left"/>
    </xf>
    <xf numFmtId="165" fontId="4" fillId="7" borderId="1" xfId="17" applyFill="1">
      <alignment vertical="top"/>
    </xf>
    <xf numFmtId="180" fontId="1" fillId="9" borderId="0" xfId="20" applyNumberFormat="1" applyFont="1" applyFill="1">
      <alignment vertical="top"/>
    </xf>
    <xf numFmtId="165" fontId="27" fillId="9" borderId="0" xfId="22" applyFont="1" applyFill="1">
      <alignment vertical="top"/>
    </xf>
    <xf numFmtId="165" fontId="4" fillId="7" borderId="1" xfId="15" applyFill="1">
      <alignment vertical="top"/>
    </xf>
    <xf numFmtId="165" fontId="1" fillId="0" borderId="9" xfId="3" applyBorder="1">
      <alignment vertical="top"/>
    </xf>
    <xf numFmtId="165" fontId="30" fillId="0" borderId="0" xfId="0" applyFont="1">
      <alignment vertical="top"/>
    </xf>
    <xf numFmtId="165" fontId="31" fillId="0" borderId="0" xfId="0" applyFont="1">
      <alignment vertical="top"/>
    </xf>
    <xf numFmtId="166" fontId="7" fillId="0" borderId="0" xfId="18" applyNumberFormat="1" applyFont="1" applyFill="1" applyBorder="1">
      <alignment vertical="top"/>
    </xf>
    <xf numFmtId="169" fontId="1" fillId="0" borderId="0" xfId="26">
      <alignment vertical="top"/>
    </xf>
    <xf numFmtId="166" fontId="4" fillId="9" borderId="0" xfId="5" applyFont="1" applyFill="1" applyBorder="1">
      <alignment vertical="top"/>
    </xf>
    <xf numFmtId="165" fontId="32" fillId="4" borderId="0" xfId="18" applyFont="1" applyFill="1" applyAlignment="1">
      <alignment vertical="center"/>
    </xf>
    <xf numFmtId="168" fontId="1" fillId="9" borderId="0" xfId="12" applyFont="1" applyFill="1">
      <alignment vertical="top"/>
    </xf>
    <xf numFmtId="165" fontId="1" fillId="0" borderId="0" xfId="18" applyFont="1" applyFill="1" applyAlignment="1">
      <alignment horizontal="right" vertical="top"/>
    </xf>
    <xf numFmtId="170" fontId="1" fillId="9" borderId="0" xfId="7" applyFont="1" applyFill="1">
      <alignment vertical="top"/>
    </xf>
    <xf numFmtId="169" fontId="1" fillId="0" borderId="0" xfId="26" applyFont="1" applyFill="1">
      <alignment vertical="top"/>
    </xf>
    <xf numFmtId="165" fontId="21" fillId="0" borderId="0" xfId="18" applyFont="1" applyAlignment="1">
      <alignment horizontal="left" vertical="top"/>
    </xf>
    <xf numFmtId="165" fontId="7" fillId="0" borderId="0" xfId="20" applyFont="1" applyAlignment="1">
      <alignment vertical="top" wrapText="1"/>
    </xf>
    <xf numFmtId="165" fontId="7" fillId="9" borderId="0" xfId="18" applyFont="1" applyFill="1" applyBorder="1">
      <alignment vertical="top"/>
    </xf>
    <xf numFmtId="167" fontId="1" fillId="0" borderId="0" xfId="20" applyNumberFormat="1" applyFont="1">
      <alignment vertical="top"/>
    </xf>
    <xf numFmtId="169" fontId="2" fillId="9" borderId="0" xfId="20" applyNumberFormat="1" applyFill="1">
      <alignment vertical="top"/>
    </xf>
    <xf numFmtId="166" fontId="1" fillId="0" borderId="0" xfId="32">
      <alignment vertical="top"/>
    </xf>
    <xf numFmtId="165" fontId="1" fillId="0" borderId="0" xfId="1">
      <alignment vertical="top"/>
    </xf>
    <xf numFmtId="167" fontId="4" fillId="0" borderId="0" xfId="33">
      <alignment vertical="top"/>
    </xf>
    <xf numFmtId="165" fontId="1" fillId="0" borderId="0" xfId="22" applyFont="1">
      <alignment vertical="top"/>
    </xf>
    <xf numFmtId="165" fontId="1" fillId="4" borderId="0" xfId="18" applyFill="1">
      <alignment vertical="top"/>
    </xf>
    <xf numFmtId="165" fontId="33" fillId="4" borderId="0" xfId="18" applyFont="1" applyFill="1">
      <alignment vertical="top"/>
    </xf>
    <xf numFmtId="166" fontId="4" fillId="9" borderId="0" xfId="5" applyFont="1" applyFill="1">
      <alignment vertical="top"/>
    </xf>
    <xf numFmtId="168" fontId="7" fillId="0" borderId="0" xfId="12" applyFont="1" applyFill="1" applyBorder="1">
      <alignment vertical="top"/>
    </xf>
    <xf numFmtId="169" fontId="1" fillId="0" borderId="6" xfId="30" applyNumberFormat="1" applyBorder="1">
      <alignment vertical="top"/>
    </xf>
    <xf numFmtId="165" fontId="34" fillId="0" borderId="0" xfId="20" applyFont="1">
      <alignment vertical="top"/>
    </xf>
    <xf numFmtId="167" fontId="1" fillId="0" borderId="0" xfId="9" applyFont="1">
      <alignment vertical="top"/>
    </xf>
    <xf numFmtId="165" fontId="35" fillId="0" borderId="0" xfId="0" applyFont="1">
      <alignment vertical="top"/>
    </xf>
    <xf numFmtId="164" fontId="4" fillId="7" borderId="1" xfId="16" applyFill="1">
      <alignment vertical="top"/>
    </xf>
    <xf numFmtId="171" fontId="1" fillId="9" borderId="0" xfId="35" applyFont="1" applyFill="1">
      <alignment vertical="top"/>
    </xf>
    <xf numFmtId="169" fontId="1" fillId="0" borderId="0" xfId="0" applyNumberFormat="1" applyFont="1">
      <alignment vertical="top"/>
    </xf>
    <xf numFmtId="165" fontId="12" fillId="9" borderId="0" xfId="20" applyFont="1" applyFill="1">
      <alignment vertical="top"/>
    </xf>
    <xf numFmtId="165" fontId="4" fillId="0" borderId="0" xfId="22" applyFont="1" applyFill="1">
      <alignment vertical="top"/>
    </xf>
    <xf numFmtId="169" fontId="1" fillId="0" borderId="0" xfId="18" applyNumberFormat="1" applyFont="1">
      <alignment vertical="top"/>
    </xf>
    <xf numFmtId="165" fontId="36" fillId="0" borderId="0" xfId="20" applyFont="1">
      <alignment vertical="top"/>
    </xf>
    <xf numFmtId="165" fontId="12" fillId="0" borderId="0" xfId="20" applyFont="1">
      <alignment vertical="top"/>
    </xf>
    <xf numFmtId="172" fontId="7" fillId="0" borderId="0" xfId="9" applyNumberFormat="1" applyFont="1" applyFill="1" applyBorder="1">
      <alignment vertical="top"/>
    </xf>
    <xf numFmtId="174" fontId="37" fillId="0" borderId="0" xfId="22" applyNumberFormat="1" applyFont="1" applyAlignment="1">
      <alignment horizontal="center" vertical="center"/>
    </xf>
    <xf numFmtId="169" fontId="12" fillId="0" borderId="6" xfId="0" applyNumberFormat="1" applyFont="1" applyBorder="1">
      <alignment vertical="top"/>
    </xf>
    <xf numFmtId="169" fontId="12" fillId="0" borderId="0" xfId="20" applyNumberFormat="1" applyFont="1">
      <alignment vertical="top"/>
    </xf>
    <xf numFmtId="165" fontId="2" fillId="9" borderId="0" xfId="20" applyFill="1">
      <alignment vertical="top"/>
    </xf>
    <xf numFmtId="165" fontId="18" fillId="0" borderId="0" xfId="18" applyFont="1" applyBorder="1">
      <alignment vertical="top"/>
    </xf>
    <xf numFmtId="169" fontId="38" fillId="0" borderId="0" xfId="26" applyFont="1" applyFill="1">
      <alignment vertical="top"/>
    </xf>
    <xf numFmtId="165" fontId="4" fillId="0" borderId="0" xfId="18" applyFont="1" applyAlignment="1">
      <alignment horizontal="left" vertical="top"/>
    </xf>
    <xf numFmtId="167" fontId="1" fillId="9" borderId="0" xfId="20" applyNumberFormat="1" applyFont="1" applyFill="1">
      <alignment vertical="top"/>
    </xf>
    <xf numFmtId="165" fontId="39" fillId="0" borderId="0" xfId="0" applyFont="1">
      <alignment vertical="top"/>
    </xf>
    <xf numFmtId="169" fontId="18" fillId="0" borderId="0" xfId="26" applyFont="1" applyBorder="1">
      <alignment vertical="top"/>
    </xf>
    <xf numFmtId="167" fontId="1" fillId="9" borderId="0" xfId="9" applyFont="1" applyFill="1">
      <alignment vertical="top"/>
    </xf>
    <xf numFmtId="169" fontId="4" fillId="7" borderId="1" xfId="14" applyFill="1">
      <alignment vertical="top"/>
    </xf>
    <xf numFmtId="165" fontId="18" fillId="0" borderId="0" xfId="22" applyFont="1" applyBorder="1">
      <alignment vertical="top"/>
    </xf>
    <xf numFmtId="9" fontId="1" fillId="0" borderId="0" xfId="31">
      <alignment vertical="top"/>
    </xf>
    <xf numFmtId="166" fontId="7" fillId="9" borderId="0" xfId="18" applyNumberFormat="1" applyFont="1" applyFill="1" applyBorder="1">
      <alignment vertical="top"/>
    </xf>
    <xf numFmtId="165" fontId="4" fillId="0" borderId="0" xfId="18" applyFont="1" applyFill="1" applyAlignment="1">
      <alignment horizontal="right" vertical="top"/>
    </xf>
    <xf numFmtId="167" fontId="7" fillId="9" borderId="0" xfId="9" applyFont="1" applyFill="1">
      <alignment vertical="top"/>
    </xf>
    <xf numFmtId="165" fontId="1" fillId="0" borderId="0" xfId="22" applyFont="1" applyFill="1">
      <alignment vertical="top"/>
    </xf>
    <xf numFmtId="165" fontId="27" fillId="0" borderId="0" xfId="22" applyFont="1" applyBorder="1">
      <alignment vertical="top"/>
    </xf>
    <xf numFmtId="165" fontId="1" fillId="9" borderId="0" xfId="18" applyFont="1" applyFill="1" applyBorder="1" applyAlignment="1">
      <alignment horizontal="right" vertical="top"/>
    </xf>
    <xf numFmtId="165" fontId="1" fillId="0" borderId="0" xfId="22" applyFont="1" applyFill="1" applyBorder="1">
      <alignment vertical="top"/>
    </xf>
    <xf numFmtId="165" fontId="1" fillId="7" borderId="7" xfId="18" applyFont="1" applyFill="1" applyBorder="1" applyAlignment="1">
      <alignment horizontal="center" vertical="top" wrapText="1"/>
    </xf>
    <xf numFmtId="165" fontId="17" fillId="0" borderId="0" xfId="18" applyFont="1" applyFill="1" applyBorder="1">
      <alignment vertical="top"/>
    </xf>
    <xf numFmtId="165" fontId="21" fillId="0" borderId="0" xfId="18" applyFont="1" applyFill="1">
      <alignment vertical="top"/>
    </xf>
    <xf numFmtId="171" fontId="40" fillId="0" borderId="7" xfId="35" applyFont="1" applyFill="1" applyBorder="1" applyAlignment="1">
      <alignment horizontal="center" vertical="top"/>
    </xf>
    <xf numFmtId="166" fontId="41" fillId="0" borderId="0" xfId="18" applyNumberFormat="1" applyFont="1" applyFill="1">
      <alignment vertical="top"/>
    </xf>
    <xf numFmtId="165" fontId="23" fillId="0" borderId="0" xfId="18" applyFont="1" applyFill="1" applyBorder="1">
      <alignment vertical="top"/>
    </xf>
    <xf numFmtId="166" fontId="18" fillId="9" borderId="0" xfId="18" applyNumberFormat="1" applyFont="1" applyFill="1" applyBorder="1">
      <alignment vertical="top"/>
    </xf>
    <xf numFmtId="172" fontId="18" fillId="0" borderId="0" xfId="9" applyNumberFormat="1" applyFont="1" applyFill="1" applyBorder="1">
      <alignment vertical="top"/>
    </xf>
    <xf numFmtId="166" fontId="17" fillId="0" borderId="0" xfId="5" applyFont="1" applyFill="1">
      <alignment vertical="top"/>
    </xf>
    <xf numFmtId="166" fontId="1" fillId="0" borderId="0" xfId="18" applyNumberFormat="1" applyFont="1" applyFill="1" applyBorder="1" applyAlignment="1">
      <alignment horizontal="right" vertical="top"/>
    </xf>
    <xf numFmtId="166" fontId="1" fillId="0" borderId="0" xfId="5" applyFont="1" applyFill="1">
      <alignment vertical="top"/>
    </xf>
    <xf numFmtId="165" fontId="7" fillId="7" borderId="8" xfId="0" applyFont="1" applyFill="1" applyBorder="1" applyAlignment="1">
      <alignment horizontal="center" vertical="top"/>
    </xf>
    <xf numFmtId="165" fontId="1" fillId="9" borderId="0" xfId="18" applyFont="1" applyFill="1" applyAlignment="1">
      <alignment horizontal="right" vertical="top"/>
    </xf>
    <xf numFmtId="165" fontId="7" fillId="0" borderId="0" xfId="18" applyFont="1" applyFill="1">
      <alignment vertical="top"/>
    </xf>
    <xf numFmtId="165" fontId="1" fillId="0" borderId="5" xfId="3" applyBorder="1">
      <alignment vertical="top"/>
    </xf>
    <xf numFmtId="167" fontId="1" fillId="0" borderId="0" xfId="9" applyAlignment="1">
      <alignment horizontal="left" vertical="top"/>
    </xf>
    <xf numFmtId="165" fontId="42" fillId="0" borderId="0" xfId="0" applyFont="1">
      <alignment vertical="top"/>
    </xf>
    <xf numFmtId="169" fontId="21" fillId="0" borderId="0" xfId="26" applyFont="1">
      <alignment vertical="top"/>
    </xf>
    <xf numFmtId="165" fontId="12" fillId="0" borderId="10" xfId="0" applyFont="1" applyBorder="1" applyAlignment="1">
      <alignment horizontal="center" vertical="top"/>
    </xf>
    <xf numFmtId="169" fontId="4" fillId="0" borderId="0" xfId="26" applyFont="1" applyFill="1">
      <alignment vertical="top"/>
    </xf>
    <xf numFmtId="165" fontId="43" fillId="4" borderId="0" xfId="18" applyFont="1" applyFill="1">
      <alignment vertical="top"/>
    </xf>
    <xf numFmtId="165" fontId="44" fillId="0" borderId="0" xfId="0" applyFont="1">
      <alignment vertical="top"/>
    </xf>
    <xf numFmtId="167" fontId="18" fillId="0" borderId="0" xfId="9" applyFont="1">
      <alignment vertical="top"/>
    </xf>
    <xf numFmtId="166" fontId="1" fillId="9" borderId="0" xfId="18" applyNumberFormat="1" applyFont="1" applyFill="1" applyBorder="1" applyAlignment="1">
      <alignment horizontal="right" vertical="top"/>
    </xf>
    <xf numFmtId="165" fontId="7" fillId="0" borderId="11" xfId="18" applyFont="1" applyBorder="1">
      <alignment vertical="top"/>
    </xf>
    <xf numFmtId="171" fontId="1" fillId="0" borderId="0" xfId="35" applyFont="1" applyAlignment="1">
      <alignment horizontal="center" vertical="top"/>
    </xf>
    <xf numFmtId="165" fontId="18" fillId="0" borderId="0" xfId="20" applyFont="1" applyAlignment="1">
      <alignment vertical="top" wrapText="1"/>
    </xf>
    <xf numFmtId="168" fontId="38" fillId="0" borderId="0" xfId="12" applyFont="1" applyFill="1">
      <alignment vertical="top"/>
    </xf>
    <xf numFmtId="165" fontId="0" fillId="0" borderId="3" xfId="0" applyBorder="1">
      <alignment vertical="top"/>
    </xf>
    <xf numFmtId="165" fontId="14" fillId="0" borderId="0" xfId="18" applyFont="1" applyFill="1">
      <alignment vertical="top"/>
    </xf>
    <xf numFmtId="165" fontId="7" fillId="7" borderId="7" xfId="0" applyFont="1" applyFill="1" applyBorder="1" applyAlignment="1">
      <alignment horizontal="center" vertical="top"/>
    </xf>
    <xf numFmtId="165" fontId="45" fillId="0" borderId="0" xfId="22" applyFont="1" applyBorder="1">
      <alignment vertical="top"/>
    </xf>
    <xf numFmtId="165" fontId="18" fillId="9" borderId="0" xfId="18" applyFont="1" applyFill="1" applyBorder="1">
      <alignment vertical="top"/>
    </xf>
    <xf numFmtId="166" fontId="20" fillId="0" borderId="0" xfId="18" applyNumberFormat="1" applyFont="1" applyBorder="1" applyAlignment="1">
      <alignment horizontal="left" vertical="top"/>
    </xf>
    <xf numFmtId="167" fontId="1" fillId="0" borderId="0" xfId="9" applyFont="1" applyBorder="1">
      <alignment vertical="top"/>
    </xf>
    <xf numFmtId="172" fontId="4" fillId="0" borderId="0" xfId="9" applyNumberFormat="1" applyFont="1">
      <alignment vertical="top"/>
    </xf>
    <xf numFmtId="165" fontId="36" fillId="0" borderId="0" xfId="20" applyFont="1" applyAlignment="1">
      <alignment horizontal="left" vertical="top"/>
    </xf>
    <xf numFmtId="165" fontId="27" fillId="11" borderId="7" xfId="22" applyFont="1" applyFill="1" applyBorder="1">
      <alignment vertical="top"/>
    </xf>
    <xf numFmtId="165" fontId="7" fillId="0" borderId="10" xfId="0" applyFont="1" applyBorder="1" applyAlignment="1">
      <alignment horizontal="center" vertical="center"/>
    </xf>
    <xf numFmtId="165" fontId="46" fillId="0" borderId="0" xfId="20" applyFont="1">
      <alignment vertical="top"/>
    </xf>
    <xf numFmtId="171" fontId="26" fillId="0" borderId="0" xfId="35" applyFont="1" applyAlignment="1">
      <alignment horizontal="center" vertical="top"/>
    </xf>
    <xf numFmtId="165" fontId="4" fillId="9" borderId="0" xfId="22" applyFont="1" applyFill="1">
      <alignment vertical="top"/>
    </xf>
    <xf numFmtId="165" fontId="1" fillId="0" borderId="0" xfId="20" applyFont="1" applyAlignment="1">
      <alignment horizontal="left" vertical="top" wrapText="1"/>
    </xf>
    <xf numFmtId="165" fontId="1" fillId="0" borderId="0" xfId="22" applyFill="1">
      <alignment vertical="top"/>
    </xf>
    <xf numFmtId="167" fontId="7" fillId="0" borderId="0" xfId="20" applyNumberFormat="1" applyFont="1">
      <alignment vertical="top"/>
    </xf>
    <xf numFmtId="167" fontId="1" fillId="0" borderId="10" xfId="9" applyFill="1" applyBorder="1" applyAlignment="1">
      <alignment horizontal="center" vertical="top"/>
    </xf>
    <xf numFmtId="165" fontId="1" fillId="9" borderId="0" xfId="22" applyFont="1" applyFill="1">
      <alignment vertical="top"/>
    </xf>
    <xf numFmtId="166" fontId="7" fillId="0" borderId="0" xfId="5" applyFont="1">
      <alignment vertical="top"/>
    </xf>
    <xf numFmtId="172" fontId="4" fillId="0" borderId="7" xfId="9" applyNumberFormat="1" applyFont="1" applyFill="1" applyBorder="1" applyAlignment="1">
      <alignment horizontal="right" vertical="top"/>
    </xf>
    <xf numFmtId="172" fontId="1" fillId="0" borderId="0" xfId="9" applyNumberFormat="1" applyFont="1" applyFill="1" applyBorder="1">
      <alignment vertical="top"/>
    </xf>
    <xf numFmtId="169" fontId="1" fillId="0" borderId="6" xfId="0" applyNumberFormat="1" applyFont="1" applyBorder="1">
      <alignment vertical="top"/>
    </xf>
    <xf numFmtId="165" fontId="5" fillId="0" borderId="0" xfId="0" applyFont="1" applyAlignment="1">
      <alignment horizontal="left" vertical="top" indent="4"/>
    </xf>
    <xf numFmtId="165" fontId="4" fillId="0" borderId="7" xfId="18" applyFont="1" applyFill="1" applyBorder="1" applyAlignment="1">
      <alignment horizontal="right" vertical="top"/>
    </xf>
    <xf numFmtId="164" fontId="1" fillId="0" borderId="0" xfId="0" applyNumberFormat="1" applyFont="1">
      <alignment vertical="top"/>
    </xf>
    <xf numFmtId="165" fontId="4" fillId="9" borderId="0" xfId="18" applyFont="1" applyFill="1">
      <alignment vertical="top"/>
    </xf>
    <xf numFmtId="167" fontId="4" fillId="0" borderId="0" xfId="9" applyFont="1">
      <alignment vertical="top"/>
    </xf>
    <xf numFmtId="165" fontId="4" fillId="11" borderId="7" xfId="0" applyFont="1" applyFill="1" applyBorder="1" applyAlignment="1">
      <alignment horizontal="center" vertical="top"/>
    </xf>
    <xf numFmtId="165" fontId="47" fillId="4" borderId="0" xfId="18" applyFont="1" applyFill="1">
      <alignment vertical="top"/>
    </xf>
    <xf numFmtId="169" fontId="2" fillId="0" borderId="0" xfId="20" applyNumberFormat="1">
      <alignment vertical="top"/>
    </xf>
    <xf numFmtId="168" fontId="0" fillId="0" borderId="0" xfId="12" applyFont="1">
      <alignment vertical="top"/>
    </xf>
    <xf numFmtId="173" fontId="1" fillId="0" borderId="7" xfId="18" applyNumberFormat="1" applyFont="1" applyFill="1" applyBorder="1" applyAlignment="1">
      <alignment horizontal="center" vertical="top"/>
    </xf>
    <xf numFmtId="165" fontId="48" fillId="0" borderId="0" xfId="18" applyFont="1" applyFill="1">
      <alignment vertical="top"/>
    </xf>
    <xf numFmtId="169" fontId="1" fillId="0" borderId="9" xfId="2" applyBorder="1">
      <alignment vertical="top"/>
    </xf>
    <xf numFmtId="169" fontId="4" fillId="0" borderId="0" xfId="26" applyFont="1" applyBorder="1">
      <alignment vertical="top"/>
    </xf>
    <xf numFmtId="165" fontId="49" fillId="0" borderId="0" xfId="20" applyFont="1">
      <alignment vertical="top"/>
    </xf>
    <xf numFmtId="165" fontId="0" fillId="0" borderId="2" xfId="28" applyFont="1">
      <alignment vertical="top"/>
    </xf>
    <xf numFmtId="165" fontId="50" fillId="0" borderId="0" xfId="22" applyFont="1" applyBorder="1">
      <alignment vertical="top"/>
    </xf>
    <xf numFmtId="166" fontId="18" fillId="0" borderId="0" xfId="18" applyNumberFormat="1" applyFont="1" applyFill="1" applyBorder="1">
      <alignment vertical="top"/>
    </xf>
    <xf numFmtId="169" fontId="4" fillId="9" borderId="0" xfId="26" applyFont="1" applyFill="1">
      <alignment vertical="top"/>
    </xf>
    <xf numFmtId="165" fontId="21" fillId="0" borderId="0" xfId="18" applyFont="1" applyBorder="1" applyAlignment="1">
      <alignment horizontal="right" vertical="top"/>
    </xf>
    <xf numFmtId="166" fontId="4" fillId="9" borderId="0" xfId="18" applyNumberFormat="1" applyFont="1" applyFill="1" applyAlignment="1">
      <alignment horizontal="right"/>
    </xf>
    <xf numFmtId="176" fontId="1" fillId="0" borderId="0" xfId="26" applyNumberFormat="1" applyFont="1" applyFill="1">
      <alignment vertical="top"/>
    </xf>
    <xf numFmtId="167" fontId="1" fillId="0" borderId="9" xfId="4" applyBorder="1">
      <alignment vertical="top"/>
    </xf>
    <xf numFmtId="165" fontId="7" fillId="9" borderId="0" xfId="18" applyFont="1" applyFill="1">
      <alignment vertical="top"/>
    </xf>
    <xf numFmtId="165" fontId="1" fillId="9" borderId="0" xfId="22" applyFill="1">
      <alignment vertical="top"/>
    </xf>
    <xf numFmtId="169" fontId="1" fillId="0" borderId="0" xfId="26" applyFont="1">
      <alignment vertical="top"/>
    </xf>
    <xf numFmtId="165" fontId="4" fillId="0" borderId="0" xfId="22" applyFont="1" applyBorder="1">
      <alignment vertical="top"/>
    </xf>
    <xf numFmtId="168" fontId="1" fillId="0" borderId="0" xfId="12">
      <alignment vertical="top"/>
    </xf>
    <xf numFmtId="166" fontId="1" fillId="0" borderId="0" xfId="18" applyNumberFormat="1" applyFont="1" applyFill="1" applyBorder="1">
      <alignment vertical="top"/>
    </xf>
    <xf numFmtId="165" fontId="51" fillId="0" borderId="0" xfId="0" applyFont="1">
      <alignment vertical="top"/>
    </xf>
    <xf numFmtId="175" fontId="38" fillId="0" borderId="0" xfId="18" applyNumberFormat="1" applyFont="1" applyFill="1">
      <alignment vertical="top"/>
    </xf>
    <xf numFmtId="165" fontId="14" fillId="9" borderId="0" xfId="18" applyFont="1" applyFill="1">
      <alignment vertical="top"/>
    </xf>
    <xf numFmtId="165" fontId="21" fillId="0" borderId="0" xfId="22" applyFont="1">
      <alignment vertical="top"/>
    </xf>
    <xf numFmtId="165" fontId="53" fillId="0" borderId="0" xfId="0" applyFont="1" applyAlignment="1"/>
    <xf numFmtId="165" fontId="54" fillId="0" borderId="0" xfId="0" applyFont="1">
      <alignment vertical="top"/>
    </xf>
    <xf numFmtId="165" fontId="0" fillId="0" borderId="0" xfId="0" applyAlignment="1"/>
    <xf numFmtId="165" fontId="53" fillId="12" borderId="0" xfId="0" applyFont="1" applyFill="1" applyAlignment="1"/>
    <xf numFmtId="165" fontId="54" fillId="0" borderId="0" xfId="0" applyFont="1" applyAlignment="1"/>
    <xf numFmtId="165" fontId="53" fillId="13" borderId="0" xfId="0" applyFont="1" applyFill="1" applyAlignment="1"/>
    <xf numFmtId="169" fontId="55" fillId="0" borderId="0" xfId="0" applyNumberFormat="1" applyFont="1">
      <alignment vertical="top"/>
    </xf>
    <xf numFmtId="169" fontId="55" fillId="0" borderId="12" xfId="0" applyNumberFormat="1" applyFont="1" applyBorder="1">
      <alignment vertical="top"/>
    </xf>
    <xf numFmtId="165" fontId="56" fillId="0" borderId="0" xfId="0" applyFont="1">
      <alignment vertical="top"/>
    </xf>
    <xf numFmtId="165" fontId="55" fillId="0" borderId="12" xfId="0" applyFont="1" applyBorder="1">
      <alignment vertical="top"/>
    </xf>
    <xf numFmtId="169" fontId="56" fillId="0" borderId="0" xfId="0" applyNumberFormat="1" applyFont="1">
      <alignment vertical="top"/>
    </xf>
    <xf numFmtId="165" fontId="57" fillId="0" borderId="0" xfId="0" applyFont="1">
      <alignment vertical="top"/>
    </xf>
    <xf numFmtId="165" fontId="53" fillId="14" borderId="0" xfId="0" applyFont="1" applyFill="1" applyAlignment="1"/>
    <xf numFmtId="165" fontId="53" fillId="15" borderId="0" xfId="0" applyFont="1" applyFill="1" applyAlignment="1"/>
    <xf numFmtId="165" fontId="53" fillId="16" borderId="0" xfId="0" applyFont="1" applyFill="1" applyAlignment="1"/>
    <xf numFmtId="167" fontId="56" fillId="0" borderId="0" xfId="0" applyNumberFormat="1" applyFont="1">
      <alignment vertical="top"/>
    </xf>
    <xf numFmtId="167" fontId="55" fillId="0" borderId="12" xfId="0" applyNumberFormat="1" applyFont="1" applyBorder="1">
      <alignment vertical="top"/>
    </xf>
    <xf numFmtId="10" fontId="53" fillId="14" borderId="0" xfId="0" applyNumberFormat="1" applyFont="1" applyFill="1" applyAlignment="1"/>
    <xf numFmtId="10" fontId="55" fillId="0" borderId="12" xfId="0" applyNumberFormat="1" applyFont="1" applyBorder="1">
      <alignment vertical="top"/>
    </xf>
    <xf numFmtId="10" fontId="53" fillId="0" borderId="0" xfId="0" applyNumberFormat="1" applyFont="1" applyAlignment="1"/>
    <xf numFmtId="1" fontId="53" fillId="0" borderId="0" xfId="0" applyNumberFormat="1" applyFont="1" applyAlignment="1"/>
    <xf numFmtId="166" fontId="56" fillId="0" borderId="0" xfId="0" applyNumberFormat="1" applyFont="1">
      <alignment vertical="top"/>
    </xf>
    <xf numFmtId="166" fontId="55" fillId="0" borderId="0" xfId="0" applyNumberFormat="1" applyFont="1">
      <alignment vertical="top"/>
    </xf>
    <xf numFmtId="165" fontId="58" fillId="0" borderId="0" xfId="0" applyFont="1" applyAlignment="1"/>
    <xf numFmtId="165" fontId="59" fillId="0" borderId="0" xfId="0" applyFont="1" applyAlignment="1"/>
    <xf numFmtId="165" fontId="60" fillId="0" borderId="0" xfId="0" applyFont="1" applyAlignment="1">
      <alignment horizontal="left"/>
    </xf>
    <xf numFmtId="181" fontId="60" fillId="0" borderId="0" xfId="0" applyNumberFormat="1" applyFont="1" applyAlignment="1">
      <alignment horizontal="right"/>
    </xf>
    <xf numFmtId="165" fontId="59" fillId="0" borderId="0" xfId="0" applyFont="1" applyAlignment="1">
      <alignment horizontal="right"/>
    </xf>
    <xf numFmtId="1" fontId="59" fillId="0" borderId="0" xfId="0" applyNumberFormat="1" applyFont="1" applyAlignment="1"/>
    <xf numFmtId="3" fontId="59" fillId="0" borderId="0" xfId="0" applyNumberFormat="1" applyFont="1" applyAlignment="1">
      <alignment horizontal="right"/>
    </xf>
    <xf numFmtId="1" fontId="59" fillId="0" borderId="13" xfId="0" applyNumberFormat="1" applyFont="1" applyBorder="1" applyAlignment="1"/>
    <xf numFmtId="165" fontId="53" fillId="0" borderId="13" xfId="0" applyFont="1" applyBorder="1" applyAlignment="1"/>
    <xf numFmtId="3" fontId="59" fillId="0" borderId="13" xfId="0" applyNumberFormat="1" applyFont="1" applyBorder="1" applyAlignment="1">
      <alignment horizontal="right"/>
    </xf>
    <xf numFmtId="165" fontId="61" fillId="0" borderId="0" xfId="0" applyFont="1" applyAlignment="1"/>
    <xf numFmtId="165" fontId="61" fillId="0" borderId="0" xfId="0" applyFont="1">
      <alignment vertical="top"/>
    </xf>
    <xf numFmtId="165" fontId="59" fillId="0" borderId="13" xfId="0" applyFont="1" applyBorder="1" applyAlignment="1"/>
    <xf numFmtId="165" fontId="53" fillId="0" borderId="0" xfId="0" applyFont="1" applyAlignment="1">
      <alignment horizontal="right"/>
    </xf>
    <xf numFmtId="165" fontId="62" fillId="0" borderId="0" xfId="0" applyFont="1" applyAlignment="1"/>
    <xf numFmtId="165" fontId="53" fillId="0" borderId="0" xfId="0" applyFont="1">
      <alignment vertical="top"/>
    </xf>
    <xf numFmtId="165" fontId="60" fillId="0" borderId="0" xfId="0" applyFont="1" applyAlignment="1"/>
    <xf numFmtId="181" fontId="60" fillId="0" borderId="0" xfId="0" applyNumberFormat="1" applyFont="1" applyAlignment="1"/>
    <xf numFmtId="165" fontId="60" fillId="0" borderId="0" xfId="0" applyFont="1">
      <alignment vertical="top"/>
    </xf>
    <xf numFmtId="3" fontId="59" fillId="0" borderId="0" xfId="0" applyNumberFormat="1" applyFont="1" applyAlignment="1"/>
    <xf numFmtId="3" fontId="59" fillId="0" borderId="13" xfId="0" applyNumberFormat="1" applyFont="1" applyBorder="1" applyAlignment="1"/>
    <xf numFmtId="165" fontId="53" fillId="0" borderId="13" xfId="0" applyFont="1" applyBorder="1">
      <alignment vertical="top"/>
    </xf>
    <xf numFmtId="3" fontId="62" fillId="0" borderId="0" xfId="0" applyNumberFormat="1" applyFont="1" applyAlignment="1"/>
    <xf numFmtId="165" fontId="46" fillId="17" borderId="0" xfId="20" applyFont="1" applyFill="1">
      <alignment vertical="top"/>
    </xf>
    <xf numFmtId="165" fontId="36" fillId="17" borderId="0" xfId="20" applyFont="1" applyFill="1">
      <alignment vertical="top"/>
    </xf>
    <xf numFmtId="165" fontId="36" fillId="17" borderId="0" xfId="20" applyFont="1" applyFill="1" applyAlignment="1">
      <alignment horizontal="left" vertical="top"/>
    </xf>
    <xf numFmtId="165" fontId="34" fillId="17" borderId="0" xfId="20" applyFont="1" applyFill="1">
      <alignment vertical="top"/>
    </xf>
    <xf numFmtId="2" fontId="55" fillId="0" borderId="12" xfId="0" applyNumberFormat="1" applyFont="1" applyBorder="1">
      <alignment vertical="top"/>
    </xf>
  </cellXfs>
  <cellStyles count="36">
    <cellStyle name="Calcs" xfId="1" xr:uid="{00000000-0005-0000-0000-000000000000}"/>
    <cellStyle name="Calcs%" xfId="2" xr:uid="{00000000-0005-0000-0000-000001000000}"/>
    <cellStyle name="CalcsCurrency" xfId="3" xr:uid="{00000000-0005-0000-0000-000002000000}"/>
    <cellStyle name="CalcsDate" xfId="4" xr:uid="{00000000-0005-0000-0000-000003000000}"/>
    <cellStyle name="Comma 2" xfId="5" xr:uid="{00000000-0005-0000-0000-000004000000}"/>
    <cellStyle name="DateLong" xfId="6" xr:uid="{00000000-0005-0000-0000-000005000000}"/>
    <cellStyle name="DateLong 2" xfId="7" xr:uid="{00000000-0005-0000-0000-000006000000}"/>
    <cellStyle name="DateShort" xfId="8" xr:uid="{00000000-0005-0000-0000-000007000000}"/>
    <cellStyle name="DateShort 2" xfId="9" xr:uid="{00000000-0005-0000-0000-000008000000}"/>
    <cellStyle name="Factor" xfId="10" xr:uid="{00000000-0005-0000-0000-000009000000}"/>
    <cellStyle name="Factor 2" xfId="11" xr:uid="{00000000-0005-0000-0000-00000A000000}"/>
    <cellStyle name="Factor 3" xfId="12" xr:uid="{00000000-0005-0000-0000-00000B000000}"/>
    <cellStyle name="Hyperlink" xfId="13" builtinId="8"/>
    <cellStyle name="Input%" xfId="14" xr:uid="{00000000-0005-0000-0000-00000D000000}"/>
    <cellStyle name="InputCurrency" xfId="15" xr:uid="{00000000-0005-0000-0000-00000E000000}"/>
    <cellStyle name="InputDate" xfId="16" xr:uid="{00000000-0005-0000-0000-00000F000000}"/>
    <cellStyle name="InputStyle" xfId="17" xr:uid="{00000000-0005-0000-0000-000010000000}"/>
    <cellStyle name="Normal" xfId="0" builtinId="0" customBuiltin="1"/>
    <cellStyle name="Normal 2" xfId="18" xr:uid="{00000000-0005-0000-0000-000012000000}"/>
    <cellStyle name="Normal 3" xfId="19" xr:uid="{00000000-0005-0000-0000-000013000000}"/>
    <cellStyle name="Normal 4" xfId="20" xr:uid="{00000000-0005-0000-0000-000014000000}"/>
    <cellStyle name="Normal 5" xfId="21" xr:uid="{00000000-0005-0000-0000-000015000000}"/>
    <cellStyle name="Normal 6" xfId="22" xr:uid="{00000000-0005-0000-0000-000016000000}"/>
    <cellStyle name="Percent" xfId="23" builtinId="5" customBuiltin="1"/>
    <cellStyle name="Percent 2" xfId="24" xr:uid="{00000000-0005-0000-0000-000018000000}"/>
    <cellStyle name="Percent 3" xfId="25" xr:uid="{00000000-0005-0000-0000-000019000000}"/>
    <cellStyle name="Percent 4" xfId="26" xr:uid="{00000000-0005-0000-0000-00001A000000}"/>
    <cellStyle name="Report Indent" xfId="27" xr:uid="{00000000-0005-0000-0000-00001B000000}"/>
    <cellStyle name="ReportSubTotal" xfId="28" xr:uid="{00000000-0005-0000-0000-00001C000000}"/>
    <cellStyle name="ReportTotal" xfId="29" xr:uid="{00000000-0005-0000-0000-00001D000000}"/>
    <cellStyle name="Result" xfId="30" xr:uid="{00000000-0005-0000-0000-00001E000000}"/>
    <cellStyle name="Result%" xfId="31" xr:uid="{00000000-0005-0000-0000-00001F000000}"/>
    <cellStyle name="ResultCurrency" xfId="32" xr:uid="{00000000-0005-0000-0000-000020000000}"/>
    <cellStyle name="ResultDate" xfId="33" xr:uid="{00000000-0005-0000-0000-000021000000}"/>
    <cellStyle name="Year" xfId="34" xr:uid="{00000000-0005-0000-0000-000022000000}"/>
    <cellStyle name="Year 2" xfId="35" xr:uid="{00000000-0005-0000-0000-000023000000}"/>
  </cellStyles>
  <dxfs count="101">
    <dxf>
      <font>
        <color rgb="FFFFCC00"/>
      </font>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theme="0"/>
        </patternFill>
      </fill>
    </dxf>
    <dxf>
      <font>
        <color rgb="FFFFCC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638175</xdr:colOff>
      <xdr:row>15</xdr:row>
      <xdr:rowOff>28575</xdr:rowOff>
    </xdr:from>
    <xdr:to>
      <xdr:col>8</xdr:col>
      <xdr:colOff>531050</xdr:colOff>
      <xdr:row>34</xdr:row>
      <xdr:rowOff>156129</xdr:rowOff>
    </xdr:to>
    <xdr:sp macro="" textlink="">
      <xdr:nvSpPr>
        <xdr:cNvPr id="2" name="TextBox 2">
          <a:extLst>
            <a:ext uri="{FF2B5EF4-FFF2-40B4-BE49-F238E27FC236}">
              <a16:creationId xmlns:a16="http://schemas.microsoft.com/office/drawing/2014/main" id="{00000000-0008-0000-0000-000002000000}"/>
            </a:ext>
          </a:extLst>
        </xdr:cNvPr>
        <xdr:cNvSpPr txBox="1"/>
      </xdr:nvSpPr>
      <xdr:spPr>
        <a:xfrm>
          <a:off x="638175" y="2734945"/>
          <a:ext cx="9350084" cy="3264454"/>
        </a:xfrm>
        <a:prstGeom prst="rect">
          <a:avLst/>
        </a:prstGeom>
        <a:noFill/>
        <a:ln>
          <a:noFill/>
        </a:ln>
      </xdr:spPr>
      <xdr:txBody>
        <a:bodyPr lIns="27432" tIns="22860" rIns="0" bIns="0" rtlCol="0"/>
        <a:lstStyle/>
        <a:p>
          <a:pPr algn="l"/>
          <a:r>
            <a:rPr lang="en-US" sz="1000" b="1">
              <a:solidFill>
                <a:srgbClr val="000000"/>
              </a:solidFill>
              <a:latin typeface="Circular Pro Book"/>
            </a:rPr>
            <a:t>Disclaimer</a:t>
          </a:r>
        </a:p>
        <a:p>
          <a:pPr algn="l"/>
          <a:endParaRPr lang="en-US" sz="900">
            <a:solidFill>
              <a:srgbClr val="000000"/>
            </a:solidFill>
            <a:latin typeface="Circular Pro Book"/>
          </a:endParaRPr>
        </a:p>
        <a:p>
          <a:pPr algn="l"/>
          <a:r>
            <a:rPr lang="en-US" sz="900">
              <a:solidFill>
                <a:srgbClr val="000000"/>
              </a:solidFill>
              <a:latin typeface="Circular Pro Book"/>
            </a:rPr>
            <a:t>This Financial Model (‘the Model’) has been constructed for a specific purpose and is not intended for distribution to third parties. Third parties who obtain copies of the Model should be aware of the following:</a:t>
          </a:r>
        </a:p>
        <a:p>
          <a:pPr algn="l"/>
          <a:endParaRPr lang="en-US" sz="900">
            <a:solidFill>
              <a:srgbClr val="000000"/>
            </a:solidFill>
            <a:latin typeface="Circular Pro Book"/>
          </a:endParaRPr>
        </a:p>
        <a:p>
          <a:pPr algn="l"/>
          <a:r>
            <a:rPr lang="en-US" sz="900">
              <a:solidFill>
                <a:srgbClr val="000000"/>
              </a:solidFill>
              <a:latin typeface="Circular Pro Book"/>
            </a:rPr>
            <a:t>-  the Model may not be suitable for purposes, other than the specific purpose for which it was designed, and the interests of third parties may not have been anticipated;</a:t>
          </a:r>
        </a:p>
        <a:p>
          <a:pPr algn="l"/>
          <a:endParaRPr lang="en-US" sz="900">
            <a:solidFill>
              <a:srgbClr val="000000"/>
            </a:solidFill>
            <a:latin typeface="Circular Pro Book"/>
          </a:endParaRPr>
        </a:p>
        <a:p>
          <a:pPr algn="l"/>
          <a:r>
            <a:rPr lang="en-US" sz="900">
              <a:solidFill>
                <a:srgbClr val="000000"/>
              </a:solidFill>
              <a:latin typeface="Circular Pro Book"/>
            </a:rPr>
            <a:t>-  the Model was not intended for use by third parties and may not be designed so that it can be readily operated in a correct manner by such parties;</a:t>
          </a:r>
        </a:p>
        <a:p>
          <a:pPr algn="l"/>
          <a:endParaRPr lang="en-US" sz="900">
            <a:solidFill>
              <a:srgbClr val="000000"/>
            </a:solidFill>
            <a:latin typeface="Circular Pro Book"/>
          </a:endParaRPr>
        </a:p>
        <a:p>
          <a:pPr algn="l"/>
          <a:r>
            <a:rPr lang="en-US" sz="900">
              <a:solidFill>
                <a:srgbClr val="000000"/>
              </a:solidFill>
              <a:latin typeface="Circular Pro Book"/>
            </a:rPr>
            <a:t>-  the Model may be development version and may not be complete or, in the event that development of the Model has concluded, material events may have occurred since completion, which are not reflected in the Model;</a:t>
          </a:r>
        </a:p>
        <a:p>
          <a:pPr algn="l"/>
          <a:endParaRPr lang="en-US" sz="900">
            <a:solidFill>
              <a:srgbClr val="000000"/>
            </a:solidFill>
            <a:latin typeface="Circular Pro Book"/>
          </a:endParaRPr>
        </a:p>
        <a:p>
          <a:pPr algn="l"/>
          <a:r>
            <a:rPr lang="en-US" sz="900">
              <a:solidFill>
                <a:srgbClr val="000000"/>
              </a:solidFill>
              <a:latin typeface="Circular Pro Book"/>
            </a:rPr>
            <a:t>-  the Model may not have been subject to independent testing and where it has been tested, this may not provide an appropriate degree of assurance for all possible uses of the Model.</a:t>
          </a:r>
        </a:p>
        <a:p>
          <a:pPr algn="l"/>
          <a:endParaRPr lang="en-US" sz="900">
            <a:solidFill>
              <a:srgbClr val="000000"/>
            </a:solidFill>
            <a:latin typeface="Circular Pro Book"/>
          </a:endParaRPr>
        </a:p>
        <a:p>
          <a:pPr algn="l"/>
          <a:r>
            <a:rPr lang="en-US" sz="900">
              <a:solidFill>
                <a:srgbClr val="000000"/>
              </a:solidFill>
              <a:latin typeface="Circular Pro Book"/>
            </a:rPr>
            <a:t>Accordingly, third party recipients of this Model use it entirely at their own risk and, in the absence of express written consent, no responsibility is taken or accepted for any losses which may result therefrom, including direct or indirect consequences of computer viruses.</a:t>
          </a:r>
        </a:p>
        <a:p>
          <a:pPr algn="l"/>
          <a:endParaRPr lang="en-US" sz="900" i="1">
            <a:solidFill>
              <a:srgbClr val="000000"/>
            </a:solidFill>
            <a:latin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customProperty" Target="../customProperty6.bin"/></Relationships>
</file>

<file path=xl/worksheets/_rels/sheet12.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customProperty" Target="../customProperty9.bin"/></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customProperty" Target="../customProperty12.bin"/></Relationships>
</file>

<file path=xl/worksheets/_rels/sheet14.xml.rels><?xml version="1.0" encoding="UTF-8" standalone="yes"?>
<Relationships xmlns="http://schemas.openxmlformats.org/package/2006/relationships"><Relationship Id="rId3" Type="http://schemas.openxmlformats.org/officeDocument/2006/relationships/customProperty" Target="../customProperty17.bin"/><Relationship Id="rId2" Type="http://schemas.openxmlformats.org/officeDocument/2006/relationships/customProperty" Target="../customProperty16.bin"/><Relationship Id="rId1" Type="http://schemas.openxmlformats.org/officeDocument/2006/relationships/customProperty" Target="../customProperty15.bin"/></Relationships>
</file>

<file path=xl/worksheets/_rels/sheet15.xml.rels><?xml version="1.0" encoding="UTF-8" standalone="yes"?>
<Relationships xmlns="http://schemas.openxmlformats.org/package/2006/relationships"><Relationship Id="rId3" Type="http://schemas.openxmlformats.org/officeDocument/2006/relationships/customProperty" Target="../customProperty20.bin"/><Relationship Id="rId2" Type="http://schemas.openxmlformats.org/officeDocument/2006/relationships/customProperty" Target="../customProperty19.bin"/><Relationship Id="rId1" Type="http://schemas.openxmlformats.org/officeDocument/2006/relationships/customProperty" Target="../customProperty18.bin"/></Relationships>
</file>

<file path=xl/worksheets/_rels/sheet16.xml.rels><?xml version="1.0" encoding="UTF-8" standalone="yes"?>
<Relationships xmlns="http://schemas.openxmlformats.org/package/2006/relationships"><Relationship Id="rId3" Type="http://schemas.openxmlformats.org/officeDocument/2006/relationships/customProperty" Target="../customProperty23.bin"/><Relationship Id="rId2" Type="http://schemas.openxmlformats.org/officeDocument/2006/relationships/customProperty" Target="../customProperty22.bin"/><Relationship Id="rId1" Type="http://schemas.openxmlformats.org/officeDocument/2006/relationships/customProperty" Target="../customProperty21.bin"/></Relationships>
</file>

<file path=xl/worksheets/_rels/sheet17.xml.rels><?xml version="1.0" encoding="UTF-8" standalone="yes"?>
<Relationships xmlns="http://schemas.openxmlformats.org/package/2006/relationships"><Relationship Id="rId3" Type="http://schemas.openxmlformats.org/officeDocument/2006/relationships/customProperty" Target="../customProperty26.bin"/><Relationship Id="rId2" Type="http://schemas.openxmlformats.org/officeDocument/2006/relationships/customProperty" Target="../customProperty25.bin"/><Relationship Id="rId1" Type="http://schemas.openxmlformats.org/officeDocument/2006/relationships/customProperty" Target="../customProperty24.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customProperty" Target="../customProperty27.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customProperty" Target="../customProperty29.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customProperty" Target="../customProperty31.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34.bin"/><Relationship Id="rId1" Type="http://schemas.openxmlformats.org/officeDocument/2006/relationships/customProperty" Target="../customProperty33.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35.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36.bin"/></Relationships>
</file>

<file path=xl/worksheets/_rels/sheet24.xml.rels><?xml version="1.0" encoding="UTF-8" standalone="yes"?>
<Relationships xmlns="http://schemas.openxmlformats.org/package/2006/relationships"><Relationship Id="rId1" Type="http://schemas.openxmlformats.org/officeDocument/2006/relationships/customProperty" Target="../customProperty37.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3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9B75-08E1-40E3-BC5B-C7D7B3FFAB04}">
  <sheetPr codeName="Sheet22"/>
  <dimension ref="A1:L31"/>
  <sheetViews>
    <sheetView workbookViewId="0"/>
  </sheetViews>
  <sheetFormatPr defaultColWidth="20.33203125" defaultRowHeight="14.5"/>
  <cols>
    <col min="1" max="3" width="48.5546875" style="301" customWidth="1"/>
    <col min="4" max="4" width="73" style="301" customWidth="1"/>
    <col min="5" max="5" width="48.5546875" style="301" customWidth="1"/>
    <col min="6" max="6" width="93.77734375" style="301" customWidth="1"/>
    <col min="7" max="7" width="71.77734375" style="301" customWidth="1"/>
    <col min="8" max="8" width="70.5546875" style="301" customWidth="1"/>
    <col min="9" max="21" width="48.5546875" style="301" customWidth="1"/>
    <col min="22" max="16384" width="20.33203125" style="301"/>
  </cols>
  <sheetData>
    <row r="1" spans="1:12" ht="18">
      <c r="A1" s="301" t="s">
        <v>182</v>
      </c>
      <c r="B1" s="302"/>
      <c r="I1" s="303" t="s">
        <v>183</v>
      </c>
      <c r="J1" s="303" t="s">
        <v>184</v>
      </c>
      <c r="K1" s="303" t="s">
        <v>185</v>
      </c>
      <c r="L1" s="303" t="s">
        <v>186</v>
      </c>
    </row>
    <row r="2" spans="1:12" ht="18">
      <c r="B2" s="302"/>
      <c r="E2" s="303" t="s">
        <v>187</v>
      </c>
      <c r="I2" s="303" t="s">
        <v>188</v>
      </c>
      <c r="J2" s="303" t="s">
        <v>189</v>
      </c>
      <c r="K2" s="303" t="s">
        <v>190</v>
      </c>
      <c r="L2" s="303" t="s">
        <v>82</v>
      </c>
    </row>
    <row r="3" spans="1:12">
      <c r="B3" s="301" t="s">
        <v>191</v>
      </c>
      <c r="E3" s="303">
        <v>55</v>
      </c>
      <c r="G3" s="301" t="s">
        <v>192</v>
      </c>
      <c r="I3" s="303" t="s">
        <v>193</v>
      </c>
      <c r="J3" s="303" t="s">
        <v>194</v>
      </c>
      <c r="K3" s="303" t="s">
        <v>195</v>
      </c>
      <c r="L3" s="303" t="s">
        <v>196</v>
      </c>
    </row>
    <row r="4" spans="1:12">
      <c r="B4" s="301" t="s">
        <v>197</v>
      </c>
      <c r="C4" s="301" t="s">
        <v>198</v>
      </c>
      <c r="D4" s="301" t="s">
        <v>199</v>
      </c>
      <c r="E4" s="301" t="s">
        <v>200</v>
      </c>
      <c r="F4" s="301" t="s">
        <v>201</v>
      </c>
      <c r="G4" s="301" t="s">
        <v>202</v>
      </c>
      <c r="H4" s="301" t="s">
        <v>203</v>
      </c>
      <c r="I4" s="303">
        <v>1</v>
      </c>
      <c r="J4" s="303">
        <v>2</v>
      </c>
      <c r="K4" s="303">
        <v>3</v>
      </c>
      <c r="L4" s="303">
        <v>4</v>
      </c>
    </row>
    <row r="5" spans="1:12">
      <c r="A5" s="301" t="s">
        <v>204</v>
      </c>
      <c r="B5" s="301">
        <v>30</v>
      </c>
      <c r="C5" s="301">
        <v>110</v>
      </c>
      <c r="D5" s="301">
        <v>1340</v>
      </c>
      <c r="E5" s="301">
        <v>160</v>
      </c>
      <c r="F5" s="301" t="s">
        <v>205</v>
      </c>
      <c r="H5" s="303" t="s">
        <v>206</v>
      </c>
      <c r="I5" s="303" t="str">
        <f>IF($I$6=I4,"EEEEEE","FFFFFF")</f>
        <v>EEEEEE</v>
      </c>
      <c r="J5" s="303" t="str">
        <f>IF($I$6=J4,"EEEEEE","FFFFFF")</f>
        <v>FFFFFF</v>
      </c>
      <c r="K5" s="303" t="str">
        <f>IF($I$6=K4,"EEEEEE","FFFFFF")</f>
        <v>FFFFFF</v>
      </c>
      <c r="L5" s="303" t="str">
        <f>IF($I$6=L4,"EEEEEE","FFFFFF")</f>
        <v>FFFFFF</v>
      </c>
    </row>
    <row r="6" spans="1:12">
      <c r="A6" s="301" t="s">
        <v>207</v>
      </c>
      <c r="B6" s="301">
        <f>B5</f>
        <v>30</v>
      </c>
      <c r="C6" s="301">
        <f>C5</f>
        <v>110</v>
      </c>
      <c r="D6" s="301">
        <f>D5</f>
        <v>1340</v>
      </c>
      <c r="E6" s="301">
        <f>IF(G6="Show",E5,E3)</f>
        <v>55</v>
      </c>
      <c r="F6" s="301" t="s">
        <v>205</v>
      </c>
      <c r="G6" s="301" t="s">
        <v>203</v>
      </c>
      <c r="H6" s="303" t="s">
        <v>208</v>
      </c>
      <c r="I6" s="303">
        <v>1</v>
      </c>
      <c r="J6" s="303"/>
      <c r="K6" s="303"/>
      <c r="L6" s="303"/>
    </row>
    <row r="7" spans="1:12" s="304" customFormat="1">
      <c r="E7" s="303"/>
    </row>
    <row r="8" spans="1:12">
      <c r="B8" s="301" t="s">
        <v>209</v>
      </c>
      <c r="G8" s="301" t="s">
        <v>210</v>
      </c>
    </row>
    <row r="9" spans="1:12">
      <c r="B9" s="301" t="s">
        <v>197</v>
      </c>
      <c r="C9" s="301" t="s">
        <v>198</v>
      </c>
      <c r="D9" s="301" t="s">
        <v>199</v>
      </c>
      <c r="E9" s="301" t="s">
        <v>211</v>
      </c>
      <c r="F9" s="301" t="s">
        <v>201</v>
      </c>
      <c r="G9" s="301" t="s">
        <v>202</v>
      </c>
      <c r="H9" s="301" t="s">
        <v>203</v>
      </c>
    </row>
    <row r="10" spans="1:12">
      <c r="A10" s="301" t="s">
        <v>212</v>
      </c>
      <c r="C10" s="301">
        <v>20</v>
      </c>
      <c r="E10" s="303">
        <v>30</v>
      </c>
    </row>
    <row r="11" spans="1:12">
      <c r="A11" s="301" t="s">
        <v>204</v>
      </c>
      <c r="B11" s="301">
        <v>30</v>
      </c>
      <c r="C11" s="301">
        <f>C6+E6+C10</f>
        <v>185</v>
      </c>
      <c r="D11" s="301">
        <v>1340</v>
      </c>
      <c r="E11" s="301">
        <v>1080</v>
      </c>
      <c r="F11" s="301" t="s">
        <v>213</v>
      </c>
      <c r="G11" s="301" t="s">
        <v>202</v>
      </c>
    </row>
    <row r="12" spans="1:12">
      <c r="A12" s="301" t="s">
        <v>207</v>
      </c>
      <c r="B12" s="301">
        <f>B11</f>
        <v>30</v>
      </c>
      <c r="C12" s="301">
        <f>C11</f>
        <v>185</v>
      </c>
      <c r="D12" s="301">
        <f>D11</f>
        <v>1340</v>
      </c>
      <c r="E12" s="301">
        <f>IF(G11="Show",E11,E10)</f>
        <v>1080</v>
      </c>
      <c r="F12" s="301" t="s">
        <v>205</v>
      </c>
    </row>
    <row r="13" spans="1:12" s="304" customFormat="1"/>
    <row r="14" spans="1:12">
      <c r="B14" s="301" t="s">
        <v>214</v>
      </c>
      <c r="G14" s="301" t="s">
        <v>215</v>
      </c>
      <c r="I14" s="301" t="s">
        <v>216</v>
      </c>
    </row>
    <row r="15" spans="1:12">
      <c r="B15" s="301" t="s">
        <v>197</v>
      </c>
      <c r="C15" s="301" t="s">
        <v>198</v>
      </c>
      <c r="D15" s="301" t="s">
        <v>199</v>
      </c>
      <c r="E15" s="301" t="s">
        <v>211</v>
      </c>
      <c r="F15" s="301" t="s">
        <v>201</v>
      </c>
      <c r="G15" s="301" t="s">
        <v>202</v>
      </c>
      <c r="H15" s="301" t="s">
        <v>203</v>
      </c>
      <c r="I15" s="301" t="s">
        <v>217</v>
      </c>
      <c r="J15" s="301" t="s">
        <v>218</v>
      </c>
    </row>
    <row r="16" spans="1:12">
      <c r="A16" s="301" t="s">
        <v>212</v>
      </c>
      <c r="C16" s="301">
        <v>20</v>
      </c>
    </row>
    <row r="17" spans="1:9">
      <c r="A17" s="301" t="s">
        <v>204</v>
      </c>
      <c r="B17" s="301">
        <v>30</v>
      </c>
      <c r="C17" s="301">
        <f>C12+E12+C16</f>
        <v>1285</v>
      </c>
      <c r="D17" s="301">
        <v>1340</v>
      </c>
      <c r="E17" s="301">
        <v>1200</v>
      </c>
      <c r="F17" s="301" t="s">
        <v>213</v>
      </c>
      <c r="G17" s="301" t="s">
        <v>203</v>
      </c>
      <c r="I17" s="301" t="s">
        <v>217</v>
      </c>
    </row>
    <row r="18" spans="1:9">
      <c r="A18" s="301" t="s">
        <v>207</v>
      </c>
      <c r="B18" s="301">
        <f>B17</f>
        <v>30</v>
      </c>
      <c r="C18" s="301">
        <f>C17</f>
        <v>1285</v>
      </c>
      <c r="D18" s="301">
        <f>D17</f>
        <v>1340</v>
      </c>
      <c r="E18" s="301">
        <f>IF(G17="Hide",30,E17)</f>
        <v>30</v>
      </c>
      <c r="F18" s="301" t="s">
        <v>205</v>
      </c>
    </row>
    <row r="19" spans="1:9" s="304" customFormat="1"/>
    <row r="20" spans="1:9">
      <c r="B20" s="301" t="s">
        <v>219</v>
      </c>
    </row>
    <row r="21" spans="1:9">
      <c r="B21" s="301" t="s">
        <v>197</v>
      </c>
      <c r="C21" s="301" t="s">
        <v>198</v>
      </c>
      <c r="D21" s="301" t="s">
        <v>199</v>
      </c>
      <c r="E21" s="301" t="s">
        <v>211</v>
      </c>
    </row>
    <row r="22" spans="1:9">
      <c r="A22" s="301" t="s">
        <v>212</v>
      </c>
      <c r="C22" s="301">
        <v>50</v>
      </c>
    </row>
    <row r="23" spans="1:9">
      <c r="A23" s="301" t="s">
        <v>204</v>
      </c>
      <c r="B23" s="301">
        <v>1440</v>
      </c>
      <c r="C23" s="301">
        <f>C18+E18+C22</f>
        <v>1365</v>
      </c>
    </row>
    <row r="24" spans="1:9">
      <c r="A24" s="301" t="s">
        <v>207</v>
      </c>
    </row>
    <row r="29" spans="1:9">
      <c r="A29" s="301" t="s">
        <v>220</v>
      </c>
    </row>
    <row r="30" spans="1:9">
      <c r="B30" s="301" t="s">
        <v>221</v>
      </c>
    </row>
    <row r="31" spans="1:9">
      <c r="A31" s="301" t="s">
        <v>222</v>
      </c>
      <c r="B31" s="3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99"/>
    <outlinePr summaryBelow="0" summaryRight="0"/>
  </sheetPr>
  <dimension ref="A1:O5"/>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123" customWidth="1"/>
    <col min="5" max="5" width="71.44140625" style="48" customWidth="1"/>
    <col min="6" max="6" width="16.33203125" style="48" customWidth="1"/>
    <col min="7" max="8" width="15.109375" style="48" customWidth="1"/>
    <col min="9" max="9" width="3.44140625" style="48" customWidth="1"/>
    <col min="10" max="15" width="15.109375" style="48" customWidth="1"/>
    <col min="16" max="16" width="15.109375" style="48" hidden="1" customWidth="1"/>
    <col min="17" max="16384" width="15.109375" style="48" hidden="1"/>
  </cols>
  <sheetData>
    <row r="1" spans="1:15" s="56" customFormat="1" ht="25">
      <c r="A1" s="46" t="str">
        <f ca="1" xml:space="preserve"> RIGHT(CELL("filename", A1), LEN(CELL("filename", A1)) - SEARCH("]", CELL("filename", A1)))</f>
        <v>InpT</v>
      </c>
      <c r="B1" s="77"/>
      <c r="C1" s="78"/>
      <c r="D1" s="171"/>
      <c r="F1" s="49" t="str">
        <f>HYPERLINK("#Contents!A1","Go to contents")</f>
        <v>Go to contents</v>
      </c>
      <c r="H1" s="42"/>
      <c r="J1" s="42"/>
    </row>
    <row r="2" spans="1:15" s="50" customFormat="1">
      <c r="A2" s="40"/>
      <c r="B2" s="40"/>
      <c r="C2" s="79"/>
      <c r="D2" s="203"/>
      <c r="E2" s="186" t="s">
        <v>178</v>
      </c>
      <c r="F2" s="51">
        <v>0</v>
      </c>
      <c r="G2" s="52" t="s">
        <v>72</v>
      </c>
      <c r="H2" s="17"/>
      <c r="I2" s="17"/>
      <c r="J2" s="4"/>
      <c r="K2" s="4"/>
      <c r="L2" s="4"/>
      <c r="M2" s="4"/>
      <c r="N2" s="4"/>
      <c r="O2" s="4"/>
    </row>
    <row r="3" spans="1:15" s="50" customFormat="1">
      <c r="A3" s="40"/>
      <c r="B3" s="40"/>
      <c r="C3" s="79"/>
      <c r="D3" s="203"/>
      <c r="E3" s="8" t="s">
        <v>107</v>
      </c>
      <c r="F3" s="51"/>
      <c r="G3" s="52" t="s">
        <v>45</v>
      </c>
      <c r="H3" s="17"/>
      <c r="I3" s="17"/>
      <c r="J3" s="5"/>
      <c r="K3" s="5"/>
      <c r="L3" s="5"/>
      <c r="M3" s="5"/>
      <c r="N3" s="5"/>
      <c r="O3" s="5"/>
    </row>
    <row r="4" spans="1:15" s="50" customFormat="1">
      <c r="A4" s="40"/>
      <c r="B4" s="40"/>
      <c r="C4" s="79"/>
      <c r="D4" s="203"/>
      <c r="E4" s="30" t="s">
        <v>179</v>
      </c>
      <c r="F4" s="48"/>
      <c r="G4" s="48"/>
      <c r="H4" s="17"/>
      <c r="I4" s="17"/>
      <c r="J4" s="30"/>
      <c r="K4" s="30"/>
      <c r="L4" s="30"/>
      <c r="M4" s="30"/>
      <c r="N4" s="30"/>
      <c r="O4" s="30"/>
    </row>
    <row r="5" spans="1:15" s="50" customFormat="1">
      <c r="A5" s="40"/>
      <c r="B5" s="40"/>
      <c r="C5" s="79"/>
      <c r="D5" s="203"/>
      <c r="E5" s="8" t="s">
        <v>165</v>
      </c>
      <c r="F5" s="20"/>
      <c r="G5" s="20" t="s">
        <v>118</v>
      </c>
      <c r="H5" s="20"/>
      <c r="I5" s="17"/>
      <c r="J5" s="8"/>
      <c r="K5" s="8"/>
      <c r="L5" s="8"/>
      <c r="M5" s="8"/>
      <c r="N5" s="8"/>
      <c r="O5" s="8"/>
    </row>
  </sheetData>
  <conditionalFormatting sqref="F2:F3">
    <cfRule type="cellIs" dxfId="91" priority="1" stopIfTrue="1" operator="notEqual">
      <formula>0</formula>
    </cfRule>
    <cfRule type="cellIs" dxfId="90" priority="2" stopIfTrue="1" operator="equal">
      <formula>""</formula>
    </cfRule>
  </conditionalFormatting>
  <conditionalFormatting sqref="J3:O3">
    <cfRule type="cellIs" dxfId="89" priority="3" operator="equal">
      <formula>"PPA ext."</formula>
    </cfRule>
    <cfRule type="cellIs" dxfId="88" priority="4" operator="equal">
      <formula>"Delay"</formula>
    </cfRule>
    <cfRule type="cellIs" dxfId="87" priority="5" operator="equal">
      <formula>"Fin Close"</formula>
    </cfRule>
    <cfRule type="cellIs" dxfId="86" priority="6" stopIfTrue="1" operator="equal">
      <formula>"Construction"</formula>
    </cfRule>
    <cfRule type="cellIs" dxfId="85"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outlinePr summaryBelow="0" summaryRight="0"/>
  </sheetPr>
  <dimension ref="A1:S26"/>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30.441406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Time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t="shared" ref="J2:S2" si="0" xml:space="preserve"> J$12</f>
        <v>45535</v>
      </c>
      <c r="K2" s="4">
        <f t="shared" si="0"/>
        <v>45900</v>
      </c>
      <c r="L2" s="4">
        <f t="shared" si="0"/>
        <v>46265</v>
      </c>
      <c r="M2" s="4">
        <f t="shared" si="0"/>
        <v>46630</v>
      </c>
      <c r="N2" s="4">
        <f t="shared" si="0"/>
        <v>46996</v>
      </c>
      <c r="O2" s="4">
        <f t="shared" si="0"/>
        <v>47361</v>
      </c>
      <c r="P2" s="4">
        <f t="shared" si="0"/>
        <v>47726</v>
      </c>
      <c r="Q2" s="4">
        <f t="shared" si="0"/>
        <v>48091</v>
      </c>
      <c r="R2" s="4">
        <f t="shared" si="0"/>
        <v>48457</v>
      </c>
      <c r="S2" s="4">
        <f t="shared" si="0"/>
        <v>48822</v>
      </c>
    </row>
    <row r="3" spans="1:19" s="32" customFormat="1">
      <c r="A3" s="40"/>
      <c r="B3" s="40"/>
      <c r="C3" s="79"/>
      <c r="D3" s="82"/>
      <c r="E3" s="37" t="s">
        <v>107</v>
      </c>
      <c r="F3" s="51"/>
      <c r="G3" s="52" t="s">
        <v>45</v>
      </c>
      <c r="H3" s="17"/>
      <c r="I3" s="17"/>
      <c r="J3" s="5">
        <f t="shared" ref="J3:S3" si="1" xml:space="preserve"> J$16</f>
        <v>1</v>
      </c>
      <c r="K3" s="5">
        <f t="shared" si="1"/>
        <v>2</v>
      </c>
      <c r="L3" s="5">
        <f t="shared" si="1"/>
        <v>3</v>
      </c>
      <c r="M3" s="5">
        <f t="shared" si="1"/>
        <v>4</v>
      </c>
      <c r="N3" s="5">
        <f t="shared" si="1"/>
        <v>5</v>
      </c>
      <c r="O3" s="5">
        <f t="shared" si="1"/>
        <v>6</v>
      </c>
      <c r="P3" s="5">
        <f t="shared" si="1"/>
        <v>7</v>
      </c>
      <c r="Q3" s="5">
        <f t="shared" si="1"/>
        <v>8</v>
      </c>
      <c r="R3" s="5">
        <f t="shared" si="1"/>
        <v>9</v>
      </c>
      <c r="S3" s="5">
        <f t="shared" si="1"/>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93</v>
      </c>
    </row>
    <row r="9" spans="1:19" outlineLevel="1">
      <c r="B9" s="20" t="s">
        <v>178</v>
      </c>
    </row>
    <row r="10" spans="1:19" outlineLevel="2">
      <c r="A10" s="18"/>
      <c r="B10" s="18"/>
      <c r="C10" s="28"/>
      <c r="D10" s="29"/>
      <c r="E10" s="9" t="str">
        <f xml:space="preserve">  InpC!E$14</f>
        <v>Months per period (Primary)</v>
      </c>
      <c r="F10" s="9">
        <f xml:space="preserve">  InpC!F$14</f>
        <v>12</v>
      </c>
      <c r="G10" s="9" t="str">
        <f xml:space="preserve">  InpC!G$14</f>
        <v>Months</v>
      </c>
      <c r="M10" s="1"/>
    </row>
    <row r="11" spans="1:19" outlineLevel="2">
      <c r="E11" s="31" t="str">
        <f t="shared" ref="E11:S11" si="2" xml:space="preserve">  E$23</f>
        <v>Model period start</v>
      </c>
      <c r="F11" s="31">
        <f t="shared" si="2"/>
        <v>0</v>
      </c>
      <c r="G11" s="31" t="str">
        <f t="shared" si="2"/>
        <v>date</v>
      </c>
      <c r="H11" s="31">
        <f t="shared" si="2"/>
        <v>0</v>
      </c>
      <c r="I11" s="31">
        <f t="shared" si="2"/>
        <v>0</v>
      </c>
      <c r="J11" s="31">
        <f t="shared" si="2"/>
        <v>45170</v>
      </c>
      <c r="K11" s="31">
        <f t="shared" si="2"/>
        <v>45536</v>
      </c>
      <c r="L11" s="31">
        <f t="shared" si="2"/>
        <v>45901</v>
      </c>
      <c r="M11" s="31">
        <f t="shared" si="2"/>
        <v>46266</v>
      </c>
      <c r="N11" s="31">
        <f t="shared" si="2"/>
        <v>46631</v>
      </c>
      <c r="O11" s="31">
        <f t="shared" si="2"/>
        <v>46997</v>
      </c>
      <c r="P11" s="31">
        <f t="shared" si="2"/>
        <v>47362</v>
      </c>
      <c r="Q11" s="31">
        <f t="shared" si="2"/>
        <v>47727</v>
      </c>
      <c r="R11" s="31">
        <f t="shared" si="2"/>
        <v>48092</v>
      </c>
      <c r="S11" s="31">
        <f t="shared" si="2"/>
        <v>48458</v>
      </c>
    </row>
    <row r="12" spans="1:19" outlineLevel="2">
      <c r="A12" s="24"/>
      <c r="B12" s="24"/>
      <c r="C12" s="45"/>
      <c r="D12" s="43"/>
      <c r="E12" s="14" t="s">
        <v>178</v>
      </c>
      <c r="F12" s="14"/>
      <c r="G12" s="14" t="s">
        <v>109</v>
      </c>
      <c r="H12" s="14"/>
      <c r="I12" s="14"/>
      <c r="J12" s="70">
        <f t="shared" ref="J12:S12" si="3" xml:space="preserve">  EDATE( J11, $F10 ) - 1</f>
        <v>45535</v>
      </c>
      <c r="K12" s="70">
        <f t="shared" si="3"/>
        <v>45900</v>
      </c>
      <c r="L12" s="70">
        <f t="shared" si="3"/>
        <v>46265</v>
      </c>
      <c r="M12" s="70">
        <f t="shared" si="3"/>
        <v>46630</v>
      </c>
      <c r="N12" s="70">
        <f t="shared" si="3"/>
        <v>46996</v>
      </c>
      <c r="O12" s="70">
        <f t="shared" si="3"/>
        <v>47361</v>
      </c>
      <c r="P12" s="70">
        <f t="shared" si="3"/>
        <v>47726</v>
      </c>
      <c r="Q12" s="70">
        <f t="shared" si="3"/>
        <v>48091</v>
      </c>
      <c r="R12" s="70">
        <f t="shared" si="3"/>
        <v>48457</v>
      </c>
      <c r="S12" s="70">
        <f t="shared" si="3"/>
        <v>48822</v>
      </c>
    </row>
    <row r="13" spans="1:19" outlineLevel="1"/>
    <row r="14" spans="1:19" outlineLevel="1"/>
    <row r="15" spans="1:19" outlineLevel="1">
      <c r="B15" s="20" t="s">
        <v>165</v>
      </c>
    </row>
    <row r="16" spans="1:19" outlineLevel="1">
      <c r="A16" s="24"/>
      <c r="B16" s="24"/>
      <c r="C16" s="45"/>
      <c r="D16" s="43"/>
      <c r="E16" s="14" t="s">
        <v>165</v>
      </c>
      <c r="F16" s="14"/>
      <c r="G16" s="14" t="s">
        <v>148</v>
      </c>
      <c r="H16" s="14"/>
      <c r="I16" s="14"/>
      <c r="J16" s="65">
        <f t="shared" ref="J16:S16" si="4" xml:space="preserve">  I16 + 1</f>
        <v>1</v>
      </c>
      <c r="K16" s="65">
        <f t="shared" si="4"/>
        <v>2</v>
      </c>
      <c r="L16" s="65">
        <f t="shared" si="4"/>
        <v>3</v>
      </c>
      <c r="M16" s="65">
        <f t="shared" si="4"/>
        <v>4</v>
      </c>
      <c r="N16" s="65">
        <f t="shared" si="4"/>
        <v>5</v>
      </c>
      <c r="O16" s="65">
        <f t="shared" si="4"/>
        <v>6</v>
      </c>
      <c r="P16" s="65">
        <f t="shared" si="4"/>
        <v>7</v>
      </c>
      <c r="Q16" s="65">
        <f t="shared" si="4"/>
        <v>8</v>
      </c>
      <c r="R16" s="65">
        <f t="shared" si="4"/>
        <v>9</v>
      </c>
      <c r="S16" s="65">
        <f t="shared" si="4"/>
        <v>10</v>
      </c>
    </row>
    <row r="17" spans="1:19" outlineLevel="1"/>
    <row r="19" spans="1:19">
      <c r="B19" s="20" t="s">
        <v>19</v>
      </c>
    </row>
    <row r="20" spans="1:19" outlineLevel="1">
      <c r="A20" s="18"/>
      <c r="B20" s="18"/>
      <c r="C20" s="28"/>
      <c r="D20" s="29"/>
      <c r="E20" s="148" t="str">
        <f xml:space="preserve">  InpC!E$12</f>
        <v>Start date</v>
      </c>
      <c r="F20" s="148">
        <f xml:space="preserve">  InpC!F$12</f>
        <v>45170</v>
      </c>
      <c r="G20" s="148" t="str">
        <f xml:space="preserve">  InpC!G$12</f>
        <v>date</v>
      </c>
      <c r="M20" s="31"/>
    </row>
    <row r="21" spans="1:19" outlineLevel="1">
      <c r="A21" s="18"/>
      <c r="B21" s="18"/>
      <c r="C21" s="28"/>
      <c r="D21" s="29"/>
      <c r="E21" s="9" t="str">
        <f xml:space="preserve">  InpC!E$14</f>
        <v>Months per period (Primary)</v>
      </c>
      <c r="F21" s="9">
        <f xml:space="preserve">  InpC!F$14</f>
        <v>12</v>
      </c>
      <c r="G21" s="9" t="str">
        <f xml:space="preserve">  InpC!G$14</f>
        <v>Months</v>
      </c>
      <c r="M21" s="1"/>
    </row>
    <row r="22" spans="1:19" outlineLevel="1">
      <c r="E22" s="1" t="str">
        <f t="shared" ref="E22:S22" si="5" xml:space="preserve">  E$16</f>
        <v>Period number</v>
      </c>
      <c r="F22" s="1">
        <f t="shared" si="5"/>
        <v>0</v>
      </c>
      <c r="G22" s="1" t="str">
        <f t="shared" si="5"/>
        <v>Counter</v>
      </c>
      <c r="H22" s="1">
        <f t="shared" si="5"/>
        <v>0</v>
      </c>
      <c r="I22" s="1">
        <f t="shared" si="5"/>
        <v>0</v>
      </c>
      <c r="J22" s="1">
        <f t="shared" si="5"/>
        <v>1</v>
      </c>
      <c r="K22" s="1">
        <f t="shared" si="5"/>
        <v>2</v>
      </c>
      <c r="L22" s="1">
        <f t="shared" si="5"/>
        <v>3</v>
      </c>
      <c r="M22" s="1">
        <f t="shared" si="5"/>
        <v>4</v>
      </c>
      <c r="N22" s="1">
        <f t="shared" si="5"/>
        <v>5</v>
      </c>
      <c r="O22" s="1">
        <f t="shared" si="5"/>
        <v>6</v>
      </c>
      <c r="P22" s="1">
        <f t="shared" si="5"/>
        <v>7</v>
      </c>
      <c r="Q22" s="1">
        <f t="shared" si="5"/>
        <v>8</v>
      </c>
      <c r="R22" s="1">
        <f t="shared" si="5"/>
        <v>9</v>
      </c>
      <c r="S22" s="1">
        <f t="shared" si="5"/>
        <v>10</v>
      </c>
    </row>
    <row r="23" spans="1:19" outlineLevel="1">
      <c r="E23" s="48" t="s">
        <v>19</v>
      </c>
      <c r="G23" s="48" t="s">
        <v>109</v>
      </c>
      <c r="J23" s="31">
        <f t="shared" ref="J23:S23" si="6" xml:space="preserve">  IF( J22 = 1, $F20, EDATE( I23, $F21 ) )</f>
        <v>45170</v>
      </c>
      <c r="K23" s="31">
        <f t="shared" si="6"/>
        <v>45536</v>
      </c>
      <c r="L23" s="31">
        <f t="shared" si="6"/>
        <v>45901</v>
      </c>
      <c r="M23" s="31">
        <f t="shared" si="6"/>
        <v>46266</v>
      </c>
      <c r="N23" s="31">
        <f t="shared" si="6"/>
        <v>46631</v>
      </c>
      <c r="O23" s="31">
        <f t="shared" si="6"/>
        <v>46997</v>
      </c>
      <c r="P23" s="31">
        <f t="shared" si="6"/>
        <v>47362</v>
      </c>
      <c r="Q23" s="31">
        <f t="shared" si="6"/>
        <v>47727</v>
      </c>
      <c r="R23" s="31">
        <f t="shared" si="6"/>
        <v>48092</v>
      </c>
      <c r="S23" s="31">
        <f t="shared" si="6"/>
        <v>48458</v>
      </c>
    </row>
    <row r="26" spans="1:19">
      <c r="B26" s="20" t="s">
        <v>139</v>
      </c>
    </row>
  </sheetData>
  <conditionalFormatting sqref="F2:F3">
    <cfRule type="cellIs" dxfId="84" priority="1" stopIfTrue="1" operator="notEqual">
      <formula>0</formula>
    </cfRule>
    <cfRule type="cellIs" dxfId="83" priority="2" stopIfTrue="1" operator="equal">
      <formula>""</formula>
    </cfRule>
  </conditionalFormatting>
  <conditionalFormatting sqref="J3:S3">
    <cfRule type="cellIs" dxfId="82" priority="8" operator="equal">
      <formula>"PPA ext."</formula>
    </cfRule>
    <cfRule type="cellIs" dxfId="81" priority="9" operator="equal">
      <formula>"Delay"</formula>
    </cfRule>
    <cfRule type="cellIs" dxfId="80" priority="10" operator="equal">
      <formula>"Fin Close"</formula>
    </cfRule>
    <cfRule type="cellIs" dxfId="79" priority="11" stopIfTrue="1" operator="equal">
      <formula>"Construction"</formula>
    </cfRule>
    <cfRule type="cellIs" dxfId="78"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Defect</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77" priority="1" stopIfTrue="1" operator="notEqual">
      <formula>0</formula>
    </cfRule>
    <cfRule type="cellIs" dxfId="76" priority="2" stopIfTrue="1" operator="equal">
      <formula>""</formula>
    </cfRule>
  </conditionalFormatting>
  <conditionalFormatting sqref="J3:S3">
    <cfRule type="cellIs" dxfId="75" priority="8" operator="equal">
      <formula>"PPA ext."</formula>
    </cfRule>
    <cfRule type="cellIs" dxfId="74" priority="9" operator="equal">
      <formula>"Delay"</formula>
    </cfRule>
    <cfRule type="cellIs" dxfId="73" priority="10" operator="equal">
      <formula>"Fin Close"</formula>
    </cfRule>
    <cfRule type="cellIs" dxfId="72" priority="11" stopIfTrue="1" operator="equal">
      <formula>"Construction"</formula>
    </cfRule>
    <cfRule type="cellIs" dxfId="71"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outlinePr summaryBelow="0" summaryRight="0"/>
  </sheetPr>
  <dimension ref="A1:S190"/>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45.5546875" style="48" bestFit="1" customWidth="1"/>
    <col min="6" max="6" width="20.88671875" style="48" bestFit="1" customWidth="1"/>
    <col min="7" max="7" width="13.21875" style="48" bestFit="1" customWidth="1"/>
    <col min="8" max="8" width="14.33203125" style="48" bestFit="1" customWidth="1"/>
    <col min="9" max="9" width="3.44140625" style="48" customWidth="1"/>
    <col min="10" max="12" width="12.33203125" style="48" bestFit="1" customWidth="1"/>
    <col min="13" max="16" width="13" style="48" bestFit="1" customWidth="1"/>
    <col min="17"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Company Capital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4</v>
      </c>
    </row>
    <row r="9" spans="1:19" outlineLevel="1">
      <c r="B9" s="20" t="s">
        <v>36</v>
      </c>
    </row>
    <row r="10" spans="1:19" s="64" customFormat="1" outlineLevel="1">
      <c r="A10" s="33"/>
      <c r="B10" s="33"/>
      <c r="C10" s="62"/>
      <c r="D10" s="58"/>
      <c r="E10" s="130" t="str">
        <f xml:space="preserve">  InpC!E$24</f>
        <v>Opening Loan Note</v>
      </c>
      <c r="F10" s="130">
        <f xml:space="preserve">  InpC!F$24</f>
        <v>0</v>
      </c>
      <c r="G10" s="130" t="str">
        <f xml:space="preserve">  InpC!G$24</f>
        <v>GBP</v>
      </c>
      <c r="M10" s="232"/>
    </row>
    <row r="11" spans="1:19" outlineLevel="1">
      <c r="A11" s="18"/>
      <c r="B11" s="18"/>
      <c r="C11" s="28"/>
      <c r="D11" s="29"/>
      <c r="E11" s="9" t="str">
        <f xml:space="preserve">  Time!E$16</f>
        <v>Period number</v>
      </c>
      <c r="F11" s="9">
        <f xml:space="preserve">  Time!F$16</f>
        <v>0</v>
      </c>
      <c r="G11" s="9" t="str">
        <f xml:space="preserve">  Time!G$16</f>
        <v>Counter</v>
      </c>
      <c r="H11" s="9">
        <f xml:space="preserve">  Time!H$16</f>
        <v>0</v>
      </c>
      <c r="I11" s="9">
        <f xml:space="preserve">  Time!I$16</f>
        <v>0</v>
      </c>
      <c r="J11" s="9">
        <f xml:space="preserve">  Time!J$16</f>
        <v>1</v>
      </c>
      <c r="K11" s="9">
        <f xml:space="preserve">  Time!K$16</f>
        <v>2</v>
      </c>
      <c r="L11" s="9">
        <f xml:space="preserve">  Time!L$16</f>
        <v>3</v>
      </c>
      <c r="M11" s="9">
        <f xml:space="preserve">  Time!M$16</f>
        <v>4</v>
      </c>
      <c r="N11" s="9">
        <f xml:space="preserve">  Time!N$16</f>
        <v>5</v>
      </c>
      <c r="O11" s="9">
        <f xml:space="preserve">  Time!O$16</f>
        <v>6</v>
      </c>
      <c r="P11" s="9">
        <f xml:space="preserve">  Time!P$16</f>
        <v>7</v>
      </c>
      <c r="Q11" s="9">
        <f xml:space="preserve">  Time!Q$16</f>
        <v>8</v>
      </c>
      <c r="R11" s="9">
        <f xml:space="preserve">  Time!R$16</f>
        <v>9</v>
      </c>
      <c r="S11" s="9">
        <f xml:space="preserve">  Time!S$16</f>
        <v>10</v>
      </c>
    </row>
    <row r="12" spans="1:19" outlineLevel="1">
      <c r="E12" s="48" t="s">
        <v>96</v>
      </c>
      <c r="G12" s="48" t="s">
        <v>132</v>
      </c>
      <c r="J12" s="2">
        <f t="shared" ref="J12:S12" si="0" xml:space="preserve">  I14</f>
        <v>0</v>
      </c>
      <c r="K12" s="2">
        <f t="shared" si="0"/>
        <v>150000</v>
      </c>
      <c r="L12" s="2">
        <f t="shared" si="0"/>
        <v>500000</v>
      </c>
      <c r="M12" s="2">
        <f t="shared" si="0"/>
        <v>1250000</v>
      </c>
      <c r="N12" s="2">
        <f t="shared" si="0"/>
        <v>2750000</v>
      </c>
      <c r="O12" s="2">
        <f t="shared" si="0"/>
        <v>2750000</v>
      </c>
      <c r="P12" s="2">
        <f t="shared" si="0"/>
        <v>2750000</v>
      </c>
      <c r="Q12" s="2">
        <f t="shared" si="0"/>
        <v>2750000</v>
      </c>
      <c r="R12" s="2">
        <f t="shared" si="0"/>
        <v>2750000</v>
      </c>
      <c r="S12" s="2">
        <f t="shared" si="0"/>
        <v>2750000</v>
      </c>
    </row>
    <row r="13" spans="1:19" outlineLevel="1">
      <c r="A13" s="18"/>
      <c r="B13" s="18"/>
      <c r="C13" s="28"/>
      <c r="D13" s="29" t="s">
        <v>112</v>
      </c>
      <c r="E13" s="3" t="str">
        <f xml:space="preserve">  InpS!E$13</f>
        <v>New Company Loan Note</v>
      </c>
      <c r="F13" s="3">
        <f xml:space="preserve">  InpS!F$13</f>
        <v>0</v>
      </c>
      <c r="G13" s="3" t="str">
        <f xml:space="preserve">  InpS!G$13</f>
        <v>GBP</v>
      </c>
      <c r="H13" s="3">
        <f xml:space="preserve">  InpS!H$13</f>
        <v>2750000</v>
      </c>
      <c r="I13" s="3">
        <f xml:space="preserve">  InpS!I$13</f>
        <v>0</v>
      </c>
      <c r="J13" s="3">
        <f xml:space="preserve">  InpS!J$13</f>
        <v>150000</v>
      </c>
      <c r="K13" s="3">
        <f xml:space="preserve">  InpS!K$13</f>
        <v>350000</v>
      </c>
      <c r="L13" s="3">
        <f xml:space="preserve">  InpS!L$13</f>
        <v>750000</v>
      </c>
      <c r="M13" s="3">
        <f xml:space="preserve">  InpS!M$13</f>
        <v>1500000</v>
      </c>
      <c r="N13" s="3">
        <f xml:space="preserve">  InpS!N$13</f>
        <v>0</v>
      </c>
      <c r="O13" s="3">
        <f xml:space="preserve">  InpS!O$13</f>
        <v>0</v>
      </c>
      <c r="P13" s="3">
        <f xml:space="preserve">  InpS!P$13</f>
        <v>0</v>
      </c>
      <c r="Q13" s="3">
        <f xml:space="preserve">  InpS!Q$13</f>
        <v>0</v>
      </c>
      <c r="R13" s="3">
        <f xml:space="preserve">  InpS!R$13</f>
        <v>0</v>
      </c>
      <c r="S13" s="3">
        <f xml:space="preserve">  InpS!S$13</f>
        <v>0</v>
      </c>
    </row>
    <row r="14" spans="1:19" s="59" customFormat="1" outlineLevel="1">
      <c r="A14" s="35"/>
      <c r="B14" s="35"/>
      <c r="C14" s="60"/>
      <c r="D14" s="63"/>
      <c r="E14" s="22" t="s">
        <v>36</v>
      </c>
      <c r="F14" s="22"/>
      <c r="G14" s="22" t="s">
        <v>132</v>
      </c>
      <c r="H14" s="22"/>
      <c r="I14" s="34">
        <f t="shared" ref="I14:S14" si="1" xml:space="preserve">  IF( I11 = 0, $F10, I12 + I13 )</f>
        <v>0</v>
      </c>
      <c r="J14" s="34">
        <f t="shared" si="1"/>
        <v>150000</v>
      </c>
      <c r="K14" s="34">
        <f t="shared" si="1"/>
        <v>500000</v>
      </c>
      <c r="L14" s="34">
        <f t="shared" si="1"/>
        <v>1250000</v>
      </c>
      <c r="M14" s="34">
        <f t="shared" si="1"/>
        <v>2750000</v>
      </c>
      <c r="N14" s="34">
        <f t="shared" si="1"/>
        <v>2750000</v>
      </c>
      <c r="O14" s="34">
        <f t="shared" si="1"/>
        <v>2750000</v>
      </c>
      <c r="P14" s="34">
        <f t="shared" si="1"/>
        <v>2750000</v>
      </c>
      <c r="Q14" s="34">
        <f t="shared" si="1"/>
        <v>2750000</v>
      </c>
      <c r="R14" s="34">
        <f t="shared" si="1"/>
        <v>2750000</v>
      </c>
      <c r="S14" s="34">
        <f t="shared" si="1"/>
        <v>2750000</v>
      </c>
    </row>
    <row r="16" spans="1:19">
      <c r="A16" s="20" t="s">
        <v>63</v>
      </c>
    </row>
    <row r="17" spans="1:19" outlineLevel="1">
      <c r="B17" s="20" t="s">
        <v>145</v>
      </c>
    </row>
    <row r="18" spans="1:19" outlineLevel="2">
      <c r="A18" s="18"/>
      <c r="B18" s="18"/>
      <c r="C18" s="28"/>
      <c r="D18" s="29"/>
      <c r="E18" s="3" t="str">
        <f xml:space="preserve">  InpS!E$16</f>
        <v>New Capital From Sector Cofounder</v>
      </c>
      <c r="F18" s="3">
        <f xml:space="preserve">  InpS!F$16</f>
        <v>0</v>
      </c>
      <c r="G18" s="3" t="str">
        <f xml:space="preserve">  InpS!G$16</f>
        <v>GBP</v>
      </c>
      <c r="H18" s="3">
        <f xml:space="preserve">  InpS!H$16</f>
        <v>0</v>
      </c>
      <c r="I18" s="3">
        <f xml:space="preserve">  InpS!I$16</f>
        <v>0</v>
      </c>
      <c r="J18" s="3">
        <f xml:space="preserve">  InpS!J$16</f>
        <v>0</v>
      </c>
      <c r="K18" s="3">
        <f xml:space="preserve">  InpS!K$16</f>
        <v>0</v>
      </c>
      <c r="L18" s="3">
        <f xml:space="preserve">  InpS!L$16</f>
        <v>0</v>
      </c>
      <c r="M18" s="3">
        <f xml:space="preserve">  InpS!M$16</f>
        <v>0</v>
      </c>
      <c r="N18" s="3">
        <f xml:space="preserve">  InpS!N$16</f>
        <v>0</v>
      </c>
      <c r="O18" s="3">
        <f xml:space="preserve">  InpS!O$16</f>
        <v>0</v>
      </c>
      <c r="P18" s="3">
        <f xml:space="preserve">  InpS!P$16</f>
        <v>0</v>
      </c>
      <c r="Q18" s="3">
        <f xml:space="preserve">  InpS!Q$16</f>
        <v>0</v>
      </c>
      <c r="R18" s="3">
        <f xml:space="preserve">  InpS!R$16</f>
        <v>0</v>
      </c>
      <c r="S18" s="3">
        <f xml:space="preserve">  InpS!S$16</f>
        <v>0</v>
      </c>
    </row>
    <row r="19" spans="1:19" outlineLevel="2">
      <c r="A19" s="18"/>
      <c r="B19" s="18"/>
      <c r="C19" s="28"/>
      <c r="D19" s="29"/>
      <c r="E19" s="3" t="str">
        <f xml:space="preserve">  InpS!E$17</f>
        <v>New Capital From Studio Cofounder</v>
      </c>
      <c r="F19" s="3">
        <f xml:space="preserve">  InpS!F$17</f>
        <v>0</v>
      </c>
      <c r="G19" s="3" t="str">
        <f xml:space="preserve">  InpS!G$17</f>
        <v>GBP</v>
      </c>
      <c r="H19" s="3">
        <f xml:space="preserve">  InpS!H$17</f>
        <v>0</v>
      </c>
      <c r="I19" s="3">
        <f xml:space="preserve">  InpS!I$17</f>
        <v>0</v>
      </c>
      <c r="J19" s="3">
        <f xml:space="preserve">  InpS!J$17</f>
        <v>0</v>
      </c>
      <c r="K19" s="3">
        <f xml:space="preserve">  InpS!K$17</f>
        <v>0</v>
      </c>
      <c r="L19" s="3">
        <f xml:space="preserve">  InpS!L$17</f>
        <v>0</v>
      </c>
      <c r="M19" s="3">
        <f xml:space="preserve">  InpS!M$17</f>
        <v>0</v>
      </c>
      <c r="N19" s="3">
        <f xml:space="preserve">  InpS!N$17</f>
        <v>0</v>
      </c>
      <c r="O19" s="3">
        <f xml:space="preserve">  InpS!O$17</f>
        <v>0</v>
      </c>
      <c r="P19" s="3">
        <f xml:space="preserve">  InpS!P$17</f>
        <v>0</v>
      </c>
      <c r="Q19" s="3">
        <f xml:space="preserve">  InpS!Q$17</f>
        <v>0</v>
      </c>
      <c r="R19" s="3">
        <f xml:space="preserve">  InpS!R$17</f>
        <v>0</v>
      </c>
      <c r="S19" s="3">
        <f xml:space="preserve">  InpS!S$17</f>
        <v>0</v>
      </c>
    </row>
    <row r="20" spans="1:19" outlineLevel="2">
      <c r="A20" s="18"/>
      <c r="B20" s="18"/>
      <c r="C20" s="28"/>
      <c r="D20" s="29"/>
      <c r="E20" s="3" t="str">
        <f xml:space="preserve">  InpS!E$18</f>
        <v>New Capital From Investor Cofounder</v>
      </c>
      <c r="F20" s="3">
        <f xml:space="preserve">  InpS!F$18</f>
        <v>0</v>
      </c>
      <c r="G20" s="3" t="str">
        <f xml:space="preserve">  InpS!G$18</f>
        <v>GBP</v>
      </c>
      <c r="H20" s="3">
        <f xml:space="preserve">  InpS!H$18</f>
        <v>0</v>
      </c>
      <c r="I20" s="3">
        <f xml:space="preserve">  InpS!I$18</f>
        <v>0</v>
      </c>
      <c r="J20" s="3">
        <f xml:space="preserve">  InpS!J$18</f>
        <v>0</v>
      </c>
      <c r="K20" s="3">
        <f xml:space="preserve">  InpS!K$18</f>
        <v>0</v>
      </c>
      <c r="L20" s="3">
        <f xml:space="preserve">  InpS!L$18</f>
        <v>0</v>
      </c>
      <c r="M20" s="3">
        <f xml:space="preserve">  InpS!M$18</f>
        <v>0</v>
      </c>
      <c r="N20" s="3">
        <f xml:space="preserve">  InpS!N$18</f>
        <v>0</v>
      </c>
      <c r="O20" s="3">
        <f xml:space="preserve">  InpS!O$18</f>
        <v>0</v>
      </c>
      <c r="P20" s="3">
        <f xml:space="preserve">  InpS!P$18</f>
        <v>0</v>
      </c>
      <c r="Q20" s="3">
        <f xml:space="preserve">  InpS!Q$18</f>
        <v>0</v>
      </c>
      <c r="R20" s="3">
        <f xml:space="preserve">  InpS!R$18</f>
        <v>0</v>
      </c>
      <c r="S20" s="3">
        <f xml:space="preserve">  InpS!S$18</f>
        <v>0</v>
      </c>
    </row>
    <row r="21" spans="1:19" outlineLevel="2">
      <c r="A21" s="18"/>
      <c r="B21" s="18"/>
      <c r="C21" s="28"/>
      <c r="D21" s="29"/>
      <c r="E21" s="3" t="str">
        <f xml:space="preserve">  InpS!E$19</f>
        <v>New Capital From Other Investor</v>
      </c>
      <c r="F21" s="3">
        <f xml:space="preserve">  InpS!F$19</f>
        <v>0</v>
      </c>
      <c r="G21" s="3" t="str">
        <f xml:space="preserve">  InpS!G$19</f>
        <v>GBP</v>
      </c>
      <c r="H21" s="3">
        <f xml:space="preserve">  InpS!H$19</f>
        <v>2500000</v>
      </c>
      <c r="I21" s="3">
        <f xml:space="preserve">  InpS!I$19</f>
        <v>0</v>
      </c>
      <c r="J21" s="3">
        <f xml:space="preserve">  InpS!J$19</f>
        <v>0</v>
      </c>
      <c r="K21" s="3">
        <f xml:space="preserve">  InpS!K$19</f>
        <v>250000</v>
      </c>
      <c r="L21" s="3">
        <f xml:space="preserve">  InpS!L$19</f>
        <v>750000</v>
      </c>
      <c r="M21" s="3">
        <f xml:space="preserve">  InpS!M$19</f>
        <v>1500000</v>
      </c>
      <c r="N21" s="3">
        <f xml:space="preserve">  InpS!N$19</f>
        <v>0</v>
      </c>
      <c r="O21" s="3">
        <f xml:space="preserve">  InpS!O$19</f>
        <v>0</v>
      </c>
      <c r="P21" s="3">
        <f xml:space="preserve">  InpS!P$19</f>
        <v>0</v>
      </c>
      <c r="Q21" s="3">
        <f xml:space="preserve">  InpS!Q$19</f>
        <v>0</v>
      </c>
      <c r="R21" s="3">
        <f xml:space="preserve">  InpS!R$19</f>
        <v>0</v>
      </c>
      <c r="S21" s="3">
        <f xml:space="preserve">  InpS!S$19</f>
        <v>0</v>
      </c>
    </row>
    <row r="22" spans="1:19" outlineLevel="2">
      <c r="A22" s="24"/>
      <c r="B22" s="24"/>
      <c r="C22" s="45"/>
      <c r="D22" s="43"/>
      <c r="E22" s="14" t="s">
        <v>145</v>
      </c>
      <c r="F22" s="14"/>
      <c r="G22" s="14" t="s">
        <v>132</v>
      </c>
      <c r="H22" s="6">
        <f xml:space="preserve"> SUM( J22:S22 )</f>
        <v>2500000</v>
      </c>
      <c r="I22" s="14"/>
      <c r="J22" s="6">
        <f t="shared" ref="J22:S22" si="2" xml:space="preserve">  J18 + J19 + J20 + J21</f>
        <v>0</v>
      </c>
      <c r="K22" s="6">
        <f t="shared" si="2"/>
        <v>250000</v>
      </c>
      <c r="L22" s="6">
        <f t="shared" si="2"/>
        <v>750000</v>
      </c>
      <c r="M22" s="6">
        <f t="shared" si="2"/>
        <v>1500000</v>
      </c>
      <c r="N22" s="6">
        <f t="shared" si="2"/>
        <v>0</v>
      </c>
      <c r="O22" s="6">
        <f t="shared" si="2"/>
        <v>0</v>
      </c>
      <c r="P22" s="6">
        <f t="shared" si="2"/>
        <v>0</v>
      </c>
      <c r="Q22" s="6">
        <f t="shared" si="2"/>
        <v>0</v>
      </c>
      <c r="R22" s="6">
        <f t="shared" si="2"/>
        <v>0</v>
      </c>
      <c r="S22" s="6">
        <f t="shared" si="2"/>
        <v>0</v>
      </c>
    </row>
    <row r="23" spans="1:19" outlineLevel="1"/>
    <row r="24" spans="1:19" outlineLevel="1"/>
    <row r="25" spans="1:19" outlineLevel="1">
      <c r="B25" s="20" t="s">
        <v>103</v>
      </c>
    </row>
    <row r="26" spans="1:19" outlineLevel="2">
      <c r="E26" s="2" t="str">
        <f t="shared" ref="E26:S26" si="3" xml:space="preserve">  E$22</f>
        <v>Total New Capital Raised From Equity</v>
      </c>
      <c r="F26" s="2">
        <f t="shared" si="3"/>
        <v>0</v>
      </c>
      <c r="G26" s="2" t="str">
        <f t="shared" si="3"/>
        <v>GBP</v>
      </c>
      <c r="H26" s="2">
        <f t="shared" si="3"/>
        <v>2500000</v>
      </c>
      <c r="I26" s="2">
        <f t="shared" si="3"/>
        <v>0</v>
      </c>
      <c r="J26" s="2">
        <f t="shared" si="3"/>
        <v>0</v>
      </c>
      <c r="K26" s="2">
        <f t="shared" si="3"/>
        <v>250000</v>
      </c>
      <c r="L26" s="2">
        <f t="shared" si="3"/>
        <v>750000</v>
      </c>
      <c r="M26" s="2">
        <f t="shared" si="3"/>
        <v>1500000</v>
      </c>
      <c r="N26" s="2">
        <f t="shared" si="3"/>
        <v>0</v>
      </c>
      <c r="O26" s="2">
        <f t="shared" si="3"/>
        <v>0</v>
      </c>
      <c r="P26" s="2">
        <f t="shared" si="3"/>
        <v>0</v>
      </c>
      <c r="Q26" s="2">
        <f t="shared" si="3"/>
        <v>0</v>
      </c>
      <c r="R26" s="2">
        <f t="shared" si="3"/>
        <v>0</v>
      </c>
      <c r="S26" s="2">
        <f t="shared" si="3"/>
        <v>0</v>
      </c>
    </row>
    <row r="27" spans="1:19" outlineLevel="2">
      <c r="A27" s="18"/>
      <c r="B27" s="18"/>
      <c r="C27" s="28"/>
      <c r="D27" s="29"/>
      <c r="E27" s="3" t="str">
        <f xml:space="preserve">  InpS!E$16</f>
        <v>New Capital From Sector Cofounder</v>
      </c>
      <c r="F27" s="3">
        <f xml:space="preserve">  InpS!F$16</f>
        <v>0</v>
      </c>
      <c r="G27" s="3" t="str">
        <f xml:space="preserve">  InpS!G$16</f>
        <v>GBP</v>
      </c>
      <c r="H27" s="3">
        <f xml:space="preserve">  InpS!H$16</f>
        <v>0</v>
      </c>
      <c r="I27" s="3">
        <f xml:space="preserve">  InpS!I$16</f>
        <v>0</v>
      </c>
      <c r="J27" s="3">
        <f xml:space="preserve">  InpS!J$16</f>
        <v>0</v>
      </c>
      <c r="K27" s="3">
        <f xml:space="preserve">  InpS!K$16</f>
        <v>0</v>
      </c>
      <c r="L27" s="3">
        <f xml:space="preserve">  InpS!L$16</f>
        <v>0</v>
      </c>
      <c r="M27" s="3">
        <f xml:space="preserve">  InpS!M$16</f>
        <v>0</v>
      </c>
      <c r="N27" s="3">
        <f xml:space="preserve">  InpS!N$16</f>
        <v>0</v>
      </c>
      <c r="O27" s="3">
        <f xml:space="preserve">  InpS!O$16</f>
        <v>0</v>
      </c>
      <c r="P27" s="3">
        <f xml:space="preserve">  InpS!P$16</f>
        <v>0</v>
      </c>
      <c r="Q27" s="3">
        <f xml:space="preserve">  InpS!Q$16</f>
        <v>0</v>
      </c>
      <c r="R27" s="3">
        <f xml:space="preserve">  InpS!R$16</f>
        <v>0</v>
      </c>
      <c r="S27" s="3">
        <f xml:space="preserve">  InpS!S$16</f>
        <v>0</v>
      </c>
    </row>
    <row r="28" spans="1:19" outlineLevel="2">
      <c r="E28" s="2" t="str">
        <f t="shared" ref="E28:S28" si="4" xml:space="preserve">  E$114</f>
        <v>Price per Share</v>
      </c>
      <c r="F28" s="2">
        <f t="shared" si="4"/>
        <v>0</v>
      </c>
      <c r="G28" s="2" t="str">
        <f t="shared" si="4"/>
        <v>GBP</v>
      </c>
      <c r="H28" s="2">
        <f t="shared" si="4"/>
        <v>866571.44256472017</v>
      </c>
      <c r="I28" s="2">
        <f t="shared" si="4"/>
        <v>0</v>
      </c>
      <c r="J28" s="2">
        <f t="shared" si="4"/>
        <v>0.1</v>
      </c>
      <c r="K28" s="2">
        <f t="shared" si="4"/>
        <v>41390.72847682119</v>
      </c>
      <c r="L28" s="2">
        <f t="shared" si="4"/>
        <v>63967.489464178208</v>
      </c>
      <c r="M28" s="2">
        <f t="shared" si="4"/>
        <v>108744.73208910297</v>
      </c>
      <c r="N28" s="2">
        <f t="shared" si="4"/>
        <v>108744.73208910297</v>
      </c>
      <c r="O28" s="2">
        <f t="shared" si="4"/>
        <v>108744.73208910297</v>
      </c>
      <c r="P28" s="2">
        <f t="shared" si="4"/>
        <v>108744.73208910297</v>
      </c>
      <c r="Q28" s="2">
        <f t="shared" si="4"/>
        <v>108744.73208910297</v>
      </c>
      <c r="R28" s="2">
        <f t="shared" si="4"/>
        <v>108744.73208910297</v>
      </c>
      <c r="S28" s="2">
        <f t="shared" si="4"/>
        <v>108744.73208910297</v>
      </c>
    </row>
    <row r="29" spans="1:19" outlineLevel="2">
      <c r="E29" s="48" t="s">
        <v>103</v>
      </c>
      <c r="G29" s="48" t="s">
        <v>59</v>
      </c>
      <c r="H29" s="1">
        <f xml:space="preserve"> SUM( J29:S29 )</f>
        <v>0</v>
      </c>
      <c r="J29" s="1">
        <f t="shared" ref="J29:S29" si="5" xml:space="preserve">  IF( J26 &gt; 0, J27 / J28, 0 )</f>
        <v>0</v>
      </c>
      <c r="K29" s="1">
        <f t="shared" si="5"/>
        <v>0</v>
      </c>
      <c r="L29" s="1">
        <f t="shared" si="5"/>
        <v>0</v>
      </c>
      <c r="M29" s="1">
        <f t="shared" si="5"/>
        <v>0</v>
      </c>
      <c r="N29" s="1">
        <f t="shared" si="5"/>
        <v>0</v>
      </c>
      <c r="O29" s="1">
        <f t="shared" si="5"/>
        <v>0</v>
      </c>
      <c r="P29" s="1">
        <f t="shared" si="5"/>
        <v>0</v>
      </c>
      <c r="Q29" s="1">
        <f t="shared" si="5"/>
        <v>0</v>
      </c>
      <c r="R29" s="1">
        <f t="shared" si="5"/>
        <v>0</v>
      </c>
      <c r="S29" s="1">
        <f t="shared" si="5"/>
        <v>0</v>
      </c>
    </row>
    <row r="30" spans="1:19" outlineLevel="1"/>
    <row r="31" spans="1:19" outlineLevel="1"/>
    <row r="32" spans="1:19" outlineLevel="1">
      <c r="B32" s="20" t="s">
        <v>180</v>
      </c>
    </row>
    <row r="33" spans="1:19" outlineLevel="2">
      <c r="E33" s="2" t="str">
        <f t="shared" ref="E33:S33" si="6" xml:space="preserve">  E$22</f>
        <v>Total New Capital Raised From Equity</v>
      </c>
      <c r="F33" s="2">
        <f t="shared" si="6"/>
        <v>0</v>
      </c>
      <c r="G33" s="2" t="str">
        <f t="shared" si="6"/>
        <v>GBP</v>
      </c>
      <c r="H33" s="2">
        <f t="shared" si="6"/>
        <v>2500000</v>
      </c>
      <c r="I33" s="2">
        <f t="shared" si="6"/>
        <v>0</v>
      </c>
      <c r="J33" s="2">
        <f t="shared" si="6"/>
        <v>0</v>
      </c>
      <c r="K33" s="2">
        <f t="shared" si="6"/>
        <v>250000</v>
      </c>
      <c r="L33" s="2">
        <f t="shared" si="6"/>
        <v>750000</v>
      </c>
      <c r="M33" s="2">
        <f t="shared" si="6"/>
        <v>1500000</v>
      </c>
      <c r="N33" s="2">
        <f t="shared" si="6"/>
        <v>0</v>
      </c>
      <c r="O33" s="2">
        <f t="shared" si="6"/>
        <v>0</v>
      </c>
      <c r="P33" s="2">
        <f t="shared" si="6"/>
        <v>0</v>
      </c>
      <c r="Q33" s="2">
        <f t="shared" si="6"/>
        <v>0</v>
      </c>
      <c r="R33" s="2">
        <f t="shared" si="6"/>
        <v>0</v>
      </c>
      <c r="S33" s="2">
        <f t="shared" si="6"/>
        <v>0</v>
      </c>
    </row>
    <row r="34" spans="1:19" outlineLevel="2">
      <c r="A34" s="18"/>
      <c r="B34" s="18"/>
      <c r="C34" s="28"/>
      <c r="D34" s="29"/>
      <c r="E34" s="3" t="str">
        <f xml:space="preserve">  InpS!E$17</f>
        <v>New Capital From Studio Cofounder</v>
      </c>
      <c r="F34" s="3">
        <f xml:space="preserve">  InpS!F$17</f>
        <v>0</v>
      </c>
      <c r="G34" s="3" t="str">
        <f xml:space="preserve">  InpS!G$17</f>
        <v>GBP</v>
      </c>
      <c r="H34" s="3">
        <f xml:space="preserve">  InpS!H$17</f>
        <v>0</v>
      </c>
      <c r="I34" s="3">
        <f xml:space="preserve">  InpS!I$17</f>
        <v>0</v>
      </c>
      <c r="J34" s="3">
        <f xml:space="preserve">  InpS!J$17</f>
        <v>0</v>
      </c>
      <c r="K34" s="3">
        <f xml:space="preserve">  InpS!K$17</f>
        <v>0</v>
      </c>
      <c r="L34" s="3">
        <f xml:space="preserve">  InpS!L$17</f>
        <v>0</v>
      </c>
      <c r="M34" s="3">
        <f xml:space="preserve">  InpS!M$17</f>
        <v>0</v>
      </c>
      <c r="N34" s="3">
        <f xml:space="preserve">  InpS!N$17</f>
        <v>0</v>
      </c>
      <c r="O34" s="3">
        <f xml:space="preserve">  InpS!O$17</f>
        <v>0</v>
      </c>
      <c r="P34" s="3">
        <f xml:space="preserve">  InpS!P$17</f>
        <v>0</v>
      </c>
      <c r="Q34" s="3">
        <f xml:space="preserve">  InpS!Q$17</f>
        <v>0</v>
      </c>
      <c r="R34" s="3">
        <f xml:space="preserve">  InpS!R$17</f>
        <v>0</v>
      </c>
      <c r="S34" s="3">
        <f xml:space="preserve">  InpS!S$17</f>
        <v>0</v>
      </c>
    </row>
    <row r="35" spans="1:19" outlineLevel="2">
      <c r="E35" s="2" t="str">
        <f t="shared" ref="E35:S35" si="7" xml:space="preserve">  E$114</f>
        <v>Price per Share</v>
      </c>
      <c r="F35" s="2">
        <f t="shared" si="7"/>
        <v>0</v>
      </c>
      <c r="G35" s="2" t="str">
        <f t="shared" si="7"/>
        <v>GBP</v>
      </c>
      <c r="H35" s="2">
        <f t="shared" si="7"/>
        <v>866571.44256472017</v>
      </c>
      <c r="I35" s="2">
        <f t="shared" si="7"/>
        <v>0</v>
      </c>
      <c r="J35" s="2">
        <f t="shared" si="7"/>
        <v>0.1</v>
      </c>
      <c r="K35" s="2">
        <f t="shared" si="7"/>
        <v>41390.72847682119</v>
      </c>
      <c r="L35" s="2">
        <f t="shared" si="7"/>
        <v>63967.489464178208</v>
      </c>
      <c r="M35" s="2">
        <f t="shared" si="7"/>
        <v>108744.73208910297</v>
      </c>
      <c r="N35" s="2">
        <f t="shared" si="7"/>
        <v>108744.73208910297</v>
      </c>
      <c r="O35" s="2">
        <f t="shared" si="7"/>
        <v>108744.73208910297</v>
      </c>
      <c r="P35" s="2">
        <f t="shared" si="7"/>
        <v>108744.73208910297</v>
      </c>
      <c r="Q35" s="2">
        <f t="shared" si="7"/>
        <v>108744.73208910297</v>
      </c>
      <c r="R35" s="2">
        <f t="shared" si="7"/>
        <v>108744.73208910297</v>
      </c>
      <c r="S35" s="2">
        <f t="shared" si="7"/>
        <v>108744.73208910297</v>
      </c>
    </row>
    <row r="36" spans="1:19" outlineLevel="2">
      <c r="E36" s="48" t="s">
        <v>180</v>
      </c>
      <c r="G36" s="48" t="s">
        <v>59</v>
      </c>
      <c r="H36" s="1">
        <f xml:space="preserve"> SUM( J36:S36 )</f>
        <v>0</v>
      </c>
      <c r="J36" s="1">
        <f t="shared" ref="J36:S36" si="8" xml:space="preserve">  IF( J33 &gt; 0, J34 / J35, 0 )</f>
        <v>0</v>
      </c>
      <c r="K36" s="1">
        <f t="shared" si="8"/>
        <v>0</v>
      </c>
      <c r="L36" s="1">
        <f t="shared" si="8"/>
        <v>0</v>
      </c>
      <c r="M36" s="1">
        <f t="shared" si="8"/>
        <v>0</v>
      </c>
      <c r="N36" s="1">
        <f t="shared" si="8"/>
        <v>0</v>
      </c>
      <c r="O36" s="1">
        <f t="shared" si="8"/>
        <v>0</v>
      </c>
      <c r="P36" s="1">
        <f t="shared" si="8"/>
        <v>0</v>
      </c>
      <c r="Q36" s="1">
        <f t="shared" si="8"/>
        <v>0</v>
      </c>
      <c r="R36" s="1">
        <f t="shared" si="8"/>
        <v>0</v>
      </c>
      <c r="S36" s="1">
        <f t="shared" si="8"/>
        <v>0</v>
      </c>
    </row>
    <row r="37" spans="1:19" outlineLevel="1"/>
    <row r="38" spans="1:19" outlineLevel="1"/>
    <row r="39" spans="1:19" outlineLevel="1">
      <c r="B39" s="20" t="s">
        <v>79</v>
      </c>
    </row>
    <row r="40" spans="1:19" outlineLevel="2">
      <c r="E40" s="2" t="str">
        <f t="shared" ref="E40:S40" si="9" xml:space="preserve">  E$22</f>
        <v>Total New Capital Raised From Equity</v>
      </c>
      <c r="F40" s="2">
        <f t="shared" si="9"/>
        <v>0</v>
      </c>
      <c r="G40" s="2" t="str">
        <f t="shared" si="9"/>
        <v>GBP</v>
      </c>
      <c r="H40" s="2">
        <f t="shared" si="9"/>
        <v>2500000</v>
      </c>
      <c r="I40" s="2">
        <f t="shared" si="9"/>
        <v>0</v>
      </c>
      <c r="J40" s="2">
        <f t="shared" si="9"/>
        <v>0</v>
      </c>
      <c r="K40" s="2">
        <f t="shared" si="9"/>
        <v>250000</v>
      </c>
      <c r="L40" s="2">
        <f t="shared" si="9"/>
        <v>750000</v>
      </c>
      <c r="M40" s="2">
        <f t="shared" si="9"/>
        <v>1500000</v>
      </c>
      <c r="N40" s="2">
        <f t="shared" si="9"/>
        <v>0</v>
      </c>
      <c r="O40" s="2">
        <f t="shared" si="9"/>
        <v>0</v>
      </c>
      <c r="P40" s="2">
        <f t="shared" si="9"/>
        <v>0</v>
      </c>
      <c r="Q40" s="2">
        <f t="shared" si="9"/>
        <v>0</v>
      </c>
      <c r="R40" s="2">
        <f t="shared" si="9"/>
        <v>0</v>
      </c>
      <c r="S40" s="2">
        <f t="shared" si="9"/>
        <v>0</v>
      </c>
    </row>
    <row r="41" spans="1:19" outlineLevel="2">
      <c r="A41" s="18"/>
      <c r="B41" s="18"/>
      <c r="C41" s="28"/>
      <c r="D41" s="29"/>
      <c r="E41" s="3" t="str">
        <f xml:space="preserve">  InpS!E$18</f>
        <v>New Capital From Investor Cofounder</v>
      </c>
      <c r="F41" s="3">
        <f xml:space="preserve">  InpS!F$18</f>
        <v>0</v>
      </c>
      <c r="G41" s="3" t="str">
        <f xml:space="preserve">  InpS!G$18</f>
        <v>GBP</v>
      </c>
      <c r="H41" s="3">
        <f xml:space="preserve">  InpS!H$18</f>
        <v>0</v>
      </c>
      <c r="I41" s="3">
        <f xml:space="preserve">  InpS!I$18</f>
        <v>0</v>
      </c>
      <c r="J41" s="3">
        <f xml:space="preserve">  InpS!J$18</f>
        <v>0</v>
      </c>
      <c r="K41" s="3">
        <f xml:space="preserve">  InpS!K$18</f>
        <v>0</v>
      </c>
      <c r="L41" s="3">
        <f xml:space="preserve">  InpS!L$18</f>
        <v>0</v>
      </c>
      <c r="M41" s="3">
        <f xml:space="preserve">  InpS!M$18</f>
        <v>0</v>
      </c>
      <c r="N41" s="3">
        <f xml:space="preserve">  InpS!N$18</f>
        <v>0</v>
      </c>
      <c r="O41" s="3">
        <f xml:space="preserve">  InpS!O$18</f>
        <v>0</v>
      </c>
      <c r="P41" s="3">
        <f xml:space="preserve">  InpS!P$18</f>
        <v>0</v>
      </c>
      <c r="Q41" s="3">
        <f xml:space="preserve">  InpS!Q$18</f>
        <v>0</v>
      </c>
      <c r="R41" s="3">
        <f xml:space="preserve">  InpS!R$18</f>
        <v>0</v>
      </c>
      <c r="S41" s="3">
        <f xml:space="preserve">  InpS!S$18</f>
        <v>0</v>
      </c>
    </row>
    <row r="42" spans="1:19" outlineLevel="2">
      <c r="E42" s="2" t="str">
        <f t="shared" ref="E42:S42" si="10" xml:space="preserve">  E$114</f>
        <v>Price per Share</v>
      </c>
      <c r="F42" s="2">
        <f t="shared" si="10"/>
        <v>0</v>
      </c>
      <c r="G42" s="2" t="str">
        <f t="shared" si="10"/>
        <v>GBP</v>
      </c>
      <c r="H42" s="2">
        <f t="shared" si="10"/>
        <v>866571.44256472017</v>
      </c>
      <c r="I42" s="2">
        <f t="shared" si="10"/>
        <v>0</v>
      </c>
      <c r="J42" s="2">
        <f t="shared" si="10"/>
        <v>0.1</v>
      </c>
      <c r="K42" s="2">
        <f t="shared" si="10"/>
        <v>41390.72847682119</v>
      </c>
      <c r="L42" s="2">
        <f t="shared" si="10"/>
        <v>63967.489464178208</v>
      </c>
      <c r="M42" s="2">
        <f t="shared" si="10"/>
        <v>108744.73208910297</v>
      </c>
      <c r="N42" s="2">
        <f t="shared" si="10"/>
        <v>108744.73208910297</v>
      </c>
      <c r="O42" s="2">
        <f t="shared" si="10"/>
        <v>108744.73208910297</v>
      </c>
      <c r="P42" s="2">
        <f t="shared" si="10"/>
        <v>108744.73208910297</v>
      </c>
      <c r="Q42" s="2">
        <f t="shared" si="10"/>
        <v>108744.73208910297</v>
      </c>
      <c r="R42" s="2">
        <f t="shared" si="10"/>
        <v>108744.73208910297</v>
      </c>
      <c r="S42" s="2">
        <f t="shared" si="10"/>
        <v>108744.73208910297</v>
      </c>
    </row>
    <row r="43" spans="1:19" outlineLevel="2">
      <c r="E43" s="48" t="s">
        <v>79</v>
      </c>
      <c r="G43" s="48" t="s">
        <v>59</v>
      </c>
      <c r="H43" s="1">
        <f xml:space="preserve"> SUM( J43:S43 )</f>
        <v>0</v>
      </c>
      <c r="J43" s="1">
        <f t="shared" ref="J43:S43" si="11" xml:space="preserve">  IF( J40 &gt; 0, J41 / J42, 0 )</f>
        <v>0</v>
      </c>
      <c r="K43" s="1">
        <f t="shared" si="11"/>
        <v>0</v>
      </c>
      <c r="L43" s="1">
        <f t="shared" si="11"/>
        <v>0</v>
      </c>
      <c r="M43" s="1">
        <f t="shared" si="11"/>
        <v>0</v>
      </c>
      <c r="N43" s="1">
        <f t="shared" si="11"/>
        <v>0</v>
      </c>
      <c r="O43" s="1">
        <f t="shared" si="11"/>
        <v>0</v>
      </c>
      <c r="P43" s="1">
        <f t="shared" si="11"/>
        <v>0</v>
      </c>
      <c r="Q43" s="1">
        <f t="shared" si="11"/>
        <v>0</v>
      </c>
      <c r="R43" s="1">
        <f t="shared" si="11"/>
        <v>0</v>
      </c>
      <c r="S43" s="1">
        <f t="shared" si="11"/>
        <v>0</v>
      </c>
    </row>
    <row r="44" spans="1:19" outlineLevel="1"/>
    <row r="45" spans="1:19" outlineLevel="1"/>
    <row r="46" spans="1:19" outlineLevel="1">
      <c r="B46" s="20" t="s">
        <v>37</v>
      </c>
    </row>
    <row r="47" spans="1:19" outlineLevel="2">
      <c r="E47" s="2" t="str">
        <f t="shared" ref="E47:S47" si="12" xml:space="preserve">  E$22</f>
        <v>Total New Capital Raised From Equity</v>
      </c>
      <c r="F47" s="2">
        <f t="shared" si="12"/>
        <v>0</v>
      </c>
      <c r="G47" s="2" t="str">
        <f t="shared" si="12"/>
        <v>GBP</v>
      </c>
      <c r="H47" s="2">
        <f t="shared" si="12"/>
        <v>2500000</v>
      </c>
      <c r="I47" s="2">
        <f t="shared" si="12"/>
        <v>0</v>
      </c>
      <c r="J47" s="2">
        <f t="shared" si="12"/>
        <v>0</v>
      </c>
      <c r="K47" s="2">
        <f t="shared" si="12"/>
        <v>250000</v>
      </c>
      <c r="L47" s="2">
        <f t="shared" si="12"/>
        <v>750000</v>
      </c>
      <c r="M47" s="2">
        <f t="shared" si="12"/>
        <v>1500000</v>
      </c>
      <c r="N47" s="2">
        <f t="shared" si="12"/>
        <v>0</v>
      </c>
      <c r="O47" s="2">
        <f t="shared" si="12"/>
        <v>0</v>
      </c>
      <c r="P47" s="2">
        <f t="shared" si="12"/>
        <v>0</v>
      </c>
      <c r="Q47" s="2">
        <f t="shared" si="12"/>
        <v>0</v>
      </c>
      <c r="R47" s="2">
        <f t="shared" si="12"/>
        <v>0</v>
      </c>
      <c r="S47" s="2">
        <f t="shared" si="12"/>
        <v>0</v>
      </c>
    </row>
    <row r="48" spans="1:19" outlineLevel="2">
      <c r="A48" s="18"/>
      <c r="B48" s="18"/>
      <c r="C48" s="28"/>
      <c r="D48" s="29"/>
      <c r="E48" s="3" t="str">
        <f xml:space="preserve">  InpS!E$19</f>
        <v>New Capital From Other Investor</v>
      </c>
      <c r="F48" s="3">
        <f xml:space="preserve">  InpS!F$19</f>
        <v>0</v>
      </c>
      <c r="G48" s="3" t="str">
        <f xml:space="preserve">  InpS!G$19</f>
        <v>GBP</v>
      </c>
      <c r="H48" s="3">
        <f xml:space="preserve">  InpS!H$19</f>
        <v>2500000</v>
      </c>
      <c r="I48" s="3">
        <f xml:space="preserve">  InpS!I$19</f>
        <v>0</v>
      </c>
      <c r="J48" s="3">
        <f xml:space="preserve">  InpS!J$19</f>
        <v>0</v>
      </c>
      <c r="K48" s="3">
        <f xml:space="preserve">  InpS!K$19</f>
        <v>250000</v>
      </c>
      <c r="L48" s="3">
        <f xml:space="preserve">  InpS!L$19</f>
        <v>750000</v>
      </c>
      <c r="M48" s="3">
        <f xml:space="preserve">  InpS!M$19</f>
        <v>1500000</v>
      </c>
      <c r="N48" s="3">
        <f xml:space="preserve">  InpS!N$19</f>
        <v>0</v>
      </c>
      <c r="O48" s="3">
        <f xml:space="preserve">  InpS!O$19</f>
        <v>0</v>
      </c>
      <c r="P48" s="3">
        <f xml:space="preserve">  InpS!P$19</f>
        <v>0</v>
      </c>
      <c r="Q48" s="3">
        <f xml:space="preserve">  InpS!Q$19</f>
        <v>0</v>
      </c>
      <c r="R48" s="3">
        <f xml:space="preserve">  InpS!R$19</f>
        <v>0</v>
      </c>
      <c r="S48" s="3">
        <f xml:space="preserve">  InpS!S$19</f>
        <v>0</v>
      </c>
    </row>
    <row r="49" spans="1:19" outlineLevel="2">
      <c r="E49" s="2" t="str">
        <f t="shared" ref="E49:S49" si="13" xml:space="preserve">  E$114</f>
        <v>Price per Share</v>
      </c>
      <c r="F49" s="2">
        <f t="shared" si="13"/>
        <v>0</v>
      </c>
      <c r="G49" s="2" t="str">
        <f t="shared" si="13"/>
        <v>GBP</v>
      </c>
      <c r="H49" s="2">
        <f t="shared" si="13"/>
        <v>866571.44256472017</v>
      </c>
      <c r="I49" s="2">
        <f t="shared" si="13"/>
        <v>0</v>
      </c>
      <c r="J49" s="2">
        <f t="shared" si="13"/>
        <v>0.1</v>
      </c>
      <c r="K49" s="2">
        <f t="shared" si="13"/>
        <v>41390.72847682119</v>
      </c>
      <c r="L49" s="2">
        <f t="shared" si="13"/>
        <v>63967.489464178208</v>
      </c>
      <c r="M49" s="2">
        <f t="shared" si="13"/>
        <v>108744.73208910297</v>
      </c>
      <c r="N49" s="2">
        <f t="shared" si="13"/>
        <v>108744.73208910297</v>
      </c>
      <c r="O49" s="2">
        <f t="shared" si="13"/>
        <v>108744.73208910297</v>
      </c>
      <c r="P49" s="2">
        <f t="shared" si="13"/>
        <v>108744.73208910297</v>
      </c>
      <c r="Q49" s="2">
        <f t="shared" si="13"/>
        <v>108744.73208910297</v>
      </c>
      <c r="R49" s="2">
        <f t="shared" si="13"/>
        <v>108744.73208910297</v>
      </c>
      <c r="S49" s="2">
        <f t="shared" si="13"/>
        <v>108744.73208910297</v>
      </c>
    </row>
    <row r="50" spans="1:19" outlineLevel="2">
      <c r="E50" s="48" t="s">
        <v>37</v>
      </c>
      <c r="G50" s="48" t="s">
        <v>59</v>
      </c>
      <c r="H50" s="1">
        <f xml:space="preserve"> SUM( J50:S50 )</f>
        <v>31.558477508650519</v>
      </c>
      <c r="J50" s="1">
        <f t="shared" ref="J50:S50" si="14" xml:space="preserve">  IF( J47 &gt; 0, J48 / J49, 0 )</f>
        <v>0</v>
      </c>
      <c r="K50" s="1">
        <f t="shared" si="14"/>
        <v>6.04</v>
      </c>
      <c r="L50" s="1">
        <f t="shared" si="14"/>
        <v>11.724705882352941</v>
      </c>
      <c r="M50" s="1">
        <f t="shared" si="14"/>
        <v>13.793771626297575</v>
      </c>
      <c r="N50" s="1">
        <f t="shared" si="14"/>
        <v>0</v>
      </c>
      <c r="O50" s="1">
        <f t="shared" si="14"/>
        <v>0</v>
      </c>
      <c r="P50" s="1">
        <f t="shared" si="14"/>
        <v>0</v>
      </c>
      <c r="Q50" s="1">
        <f t="shared" si="14"/>
        <v>0</v>
      </c>
      <c r="R50" s="1">
        <f t="shared" si="14"/>
        <v>0</v>
      </c>
      <c r="S50" s="1">
        <f t="shared" si="14"/>
        <v>0</v>
      </c>
    </row>
    <row r="51" spans="1:19" outlineLevel="1"/>
    <row r="53" spans="1:19">
      <c r="A53" s="20" t="s">
        <v>153</v>
      </c>
    </row>
    <row r="54" spans="1:19" outlineLevel="1">
      <c r="B54" s="20" t="s">
        <v>6</v>
      </c>
    </row>
    <row r="55" spans="1:19" s="64" customFormat="1" outlineLevel="1">
      <c r="A55" s="33"/>
      <c r="B55" s="33"/>
      <c r="C55" s="62"/>
      <c r="D55" s="58"/>
      <c r="E55" s="13" t="str">
        <f xml:space="preserve">  InpC!E$21</f>
        <v>Opening Studio Cofounder Shares</v>
      </c>
      <c r="F55" s="13">
        <f xml:space="preserve">  InpC!F$21</f>
        <v>10</v>
      </c>
      <c r="G55" s="13" t="str">
        <f xml:space="preserve">  InpC!G$21</f>
        <v>Shares</v>
      </c>
      <c r="M55" s="109"/>
    </row>
    <row r="56" spans="1:19" outlineLevel="1">
      <c r="A56" s="18"/>
      <c r="B56" s="18"/>
      <c r="C56" s="28"/>
      <c r="D56" s="29"/>
      <c r="E56" s="9" t="str">
        <f xml:space="preserve">  Time!E$16</f>
        <v>Period number</v>
      </c>
      <c r="F56" s="9">
        <f xml:space="preserve">  Time!F$16</f>
        <v>0</v>
      </c>
      <c r="G56" s="9" t="str">
        <f xml:space="preserve">  Time!G$16</f>
        <v>Counter</v>
      </c>
      <c r="H56" s="9">
        <f xml:space="preserve">  Time!H$16</f>
        <v>0</v>
      </c>
      <c r="I56" s="9">
        <f xml:space="preserve">  Time!I$16</f>
        <v>0</v>
      </c>
      <c r="J56" s="9">
        <f xml:space="preserve">  Time!J$16</f>
        <v>1</v>
      </c>
      <c r="K56" s="9">
        <f xml:space="preserve">  Time!K$16</f>
        <v>2</v>
      </c>
      <c r="L56" s="9">
        <f xml:space="preserve">  Time!L$16</f>
        <v>3</v>
      </c>
      <c r="M56" s="9">
        <f xml:space="preserve">  Time!M$16</f>
        <v>4</v>
      </c>
      <c r="N56" s="9">
        <f xml:space="preserve">  Time!N$16</f>
        <v>5</v>
      </c>
      <c r="O56" s="9">
        <f xml:space="preserve">  Time!O$16</f>
        <v>6</v>
      </c>
      <c r="P56" s="9">
        <f xml:space="preserve">  Time!P$16</f>
        <v>7</v>
      </c>
      <c r="Q56" s="9">
        <f xml:space="preserve">  Time!Q$16</f>
        <v>8</v>
      </c>
      <c r="R56" s="9">
        <f xml:space="preserve">  Time!R$16</f>
        <v>9</v>
      </c>
      <c r="S56" s="9">
        <f xml:space="preserve">  Time!S$16</f>
        <v>10</v>
      </c>
    </row>
    <row r="57" spans="1:19" outlineLevel="1">
      <c r="E57" s="48" t="s">
        <v>52</v>
      </c>
      <c r="G57" s="48" t="s">
        <v>59</v>
      </c>
      <c r="J57" s="1">
        <f t="shared" ref="J57:S57" si="15" xml:space="preserve">  I59</f>
        <v>10</v>
      </c>
      <c r="K57" s="1">
        <f t="shared" si="15"/>
        <v>10</v>
      </c>
      <c r="L57" s="1">
        <f t="shared" si="15"/>
        <v>10</v>
      </c>
      <c r="M57" s="1">
        <f t="shared" si="15"/>
        <v>10</v>
      </c>
      <c r="N57" s="1">
        <f t="shared" si="15"/>
        <v>10</v>
      </c>
      <c r="O57" s="1">
        <f t="shared" si="15"/>
        <v>10</v>
      </c>
      <c r="P57" s="1">
        <f t="shared" si="15"/>
        <v>10</v>
      </c>
      <c r="Q57" s="1">
        <f t="shared" si="15"/>
        <v>10</v>
      </c>
      <c r="R57" s="1">
        <f t="shared" si="15"/>
        <v>10</v>
      </c>
      <c r="S57" s="1">
        <f t="shared" si="15"/>
        <v>10</v>
      </c>
    </row>
    <row r="58" spans="1:19" outlineLevel="1">
      <c r="D58" s="86" t="s">
        <v>112</v>
      </c>
      <c r="E58" s="1" t="str">
        <f t="shared" ref="E58:S58" si="16" xml:space="preserve">  E$36</f>
        <v>New Studio Cofounder Shares</v>
      </c>
      <c r="F58" s="1">
        <f t="shared" si="16"/>
        <v>0</v>
      </c>
      <c r="G58" s="1" t="str">
        <f t="shared" si="16"/>
        <v>Shares</v>
      </c>
      <c r="H58" s="1">
        <f t="shared" si="16"/>
        <v>0</v>
      </c>
      <c r="I58" s="1">
        <f t="shared" si="16"/>
        <v>0</v>
      </c>
      <c r="J58" s="1">
        <f t="shared" si="16"/>
        <v>0</v>
      </c>
      <c r="K58" s="1">
        <f t="shared" si="16"/>
        <v>0</v>
      </c>
      <c r="L58" s="1">
        <f t="shared" si="16"/>
        <v>0</v>
      </c>
      <c r="M58" s="1">
        <f t="shared" si="16"/>
        <v>0</v>
      </c>
      <c r="N58" s="1">
        <f t="shared" si="16"/>
        <v>0</v>
      </c>
      <c r="O58" s="1">
        <f t="shared" si="16"/>
        <v>0</v>
      </c>
      <c r="P58" s="1">
        <f t="shared" si="16"/>
        <v>0</v>
      </c>
      <c r="Q58" s="1">
        <f t="shared" si="16"/>
        <v>0</v>
      </c>
      <c r="R58" s="1">
        <f t="shared" si="16"/>
        <v>0</v>
      </c>
      <c r="S58" s="1">
        <f t="shared" si="16"/>
        <v>0</v>
      </c>
    </row>
    <row r="59" spans="1:19" s="59" customFormat="1" outlineLevel="1">
      <c r="A59" s="35"/>
      <c r="B59" s="35"/>
      <c r="C59" s="60"/>
      <c r="D59" s="63"/>
      <c r="E59" s="22" t="s">
        <v>6</v>
      </c>
      <c r="F59" s="22"/>
      <c r="G59" s="22" t="s">
        <v>59</v>
      </c>
      <c r="H59" s="22"/>
      <c r="I59" s="12">
        <f t="shared" ref="I59:S59" si="17" xml:space="preserve">  IF( I56 = 0, $F55, I57 + I58 )</f>
        <v>10</v>
      </c>
      <c r="J59" s="12">
        <f t="shared" si="17"/>
        <v>10</v>
      </c>
      <c r="K59" s="12">
        <f t="shared" si="17"/>
        <v>10</v>
      </c>
      <c r="L59" s="12">
        <f t="shared" si="17"/>
        <v>10</v>
      </c>
      <c r="M59" s="12">
        <f t="shared" si="17"/>
        <v>10</v>
      </c>
      <c r="N59" s="12">
        <f t="shared" si="17"/>
        <v>10</v>
      </c>
      <c r="O59" s="12">
        <f t="shared" si="17"/>
        <v>10</v>
      </c>
      <c r="P59" s="12">
        <f t="shared" si="17"/>
        <v>10</v>
      </c>
      <c r="Q59" s="12">
        <f t="shared" si="17"/>
        <v>10</v>
      </c>
      <c r="R59" s="12">
        <f t="shared" si="17"/>
        <v>10</v>
      </c>
      <c r="S59" s="12">
        <f t="shared" si="17"/>
        <v>10</v>
      </c>
    </row>
    <row r="60" spans="1:19" outlineLevel="1"/>
    <row r="61" spans="1:19" outlineLevel="1">
      <c r="B61" s="20" t="s">
        <v>113</v>
      </c>
    </row>
    <row r="62" spans="1:19" s="64" customFormat="1" outlineLevel="1">
      <c r="A62" s="33"/>
      <c r="B62" s="33"/>
      <c r="C62" s="62"/>
      <c r="D62" s="58"/>
      <c r="E62" s="13" t="str">
        <f xml:space="preserve">  InpC!E$20</f>
        <v>Opening Sector Cofounder Shares</v>
      </c>
      <c r="F62" s="13">
        <f xml:space="preserve">  InpC!F$20</f>
        <v>50</v>
      </c>
      <c r="G62" s="13" t="str">
        <f xml:space="preserve">  InpC!G$20</f>
        <v>Shares</v>
      </c>
      <c r="M62" s="109"/>
    </row>
    <row r="63" spans="1:19" outlineLevel="1">
      <c r="A63" s="18"/>
      <c r="B63" s="18"/>
      <c r="C63" s="28"/>
      <c r="D63" s="29"/>
      <c r="E63" s="9" t="str">
        <f xml:space="preserve">  Time!E$16</f>
        <v>Period number</v>
      </c>
      <c r="F63" s="9">
        <f xml:space="preserve">  Time!F$16</f>
        <v>0</v>
      </c>
      <c r="G63" s="9" t="str">
        <f xml:space="preserve">  Time!G$16</f>
        <v>Counter</v>
      </c>
      <c r="H63" s="9">
        <f xml:space="preserve">  Time!H$16</f>
        <v>0</v>
      </c>
      <c r="I63" s="9">
        <f xml:space="preserve">  Time!I$16</f>
        <v>0</v>
      </c>
      <c r="J63" s="9">
        <f xml:space="preserve">  Time!J$16</f>
        <v>1</v>
      </c>
      <c r="K63" s="9">
        <f xml:space="preserve">  Time!K$16</f>
        <v>2</v>
      </c>
      <c r="L63" s="9">
        <f xml:space="preserve">  Time!L$16</f>
        <v>3</v>
      </c>
      <c r="M63" s="9">
        <f xml:space="preserve">  Time!M$16</f>
        <v>4</v>
      </c>
      <c r="N63" s="9">
        <f xml:space="preserve">  Time!N$16</f>
        <v>5</v>
      </c>
      <c r="O63" s="9">
        <f xml:space="preserve">  Time!O$16</f>
        <v>6</v>
      </c>
      <c r="P63" s="9">
        <f xml:space="preserve">  Time!P$16</f>
        <v>7</v>
      </c>
      <c r="Q63" s="9">
        <f xml:space="preserve">  Time!Q$16</f>
        <v>8</v>
      </c>
      <c r="R63" s="9">
        <f xml:space="preserve">  Time!R$16</f>
        <v>9</v>
      </c>
      <c r="S63" s="9">
        <f xml:space="preserve">  Time!S$16</f>
        <v>10</v>
      </c>
    </row>
    <row r="64" spans="1:19" outlineLevel="1">
      <c r="E64" s="48" t="s">
        <v>97</v>
      </c>
      <c r="G64" s="48" t="s">
        <v>59</v>
      </c>
      <c r="J64" s="1">
        <f t="shared" ref="J64:S64" si="18" xml:space="preserve">  I66</f>
        <v>50</v>
      </c>
      <c r="K64" s="1">
        <f t="shared" si="18"/>
        <v>50</v>
      </c>
      <c r="L64" s="1">
        <f t="shared" si="18"/>
        <v>50</v>
      </c>
      <c r="M64" s="1">
        <f t="shared" si="18"/>
        <v>50</v>
      </c>
      <c r="N64" s="1">
        <f t="shared" si="18"/>
        <v>50</v>
      </c>
      <c r="O64" s="1">
        <f t="shared" si="18"/>
        <v>50</v>
      </c>
      <c r="P64" s="1">
        <f t="shared" si="18"/>
        <v>50</v>
      </c>
      <c r="Q64" s="1">
        <f t="shared" si="18"/>
        <v>50</v>
      </c>
      <c r="R64" s="1">
        <f t="shared" si="18"/>
        <v>50</v>
      </c>
      <c r="S64" s="1">
        <f t="shared" si="18"/>
        <v>50</v>
      </c>
    </row>
    <row r="65" spans="1:19" outlineLevel="1">
      <c r="D65" s="86" t="s">
        <v>112</v>
      </c>
      <c r="E65" s="1" t="str">
        <f t="shared" ref="E65:S65" si="19" xml:space="preserve">  E$29</f>
        <v>New Sector Cofounder Shares</v>
      </c>
      <c r="F65" s="1">
        <f t="shared" si="19"/>
        <v>0</v>
      </c>
      <c r="G65" s="1" t="str">
        <f t="shared" si="19"/>
        <v>Shares</v>
      </c>
      <c r="H65" s="1">
        <f t="shared" si="19"/>
        <v>0</v>
      </c>
      <c r="I65" s="1">
        <f t="shared" si="19"/>
        <v>0</v>
      </c>
      <c r="J65" s="1">
        <f t="shared" si="19"/>
        <v>0</v>
      </c>
      <c r="K65" s="1">
        <f t="shared" si="19"/>
        <v>0</v>
      </c>
      <c r="L65" s="1">
        <f t="shared" si="19"/>
        <v>0</v>
      </c>
      <c r="M65" s="1">
        <f t="shared" si="19"/>
        <v>0</v>
      </c>
      <c r="N65" s="1">
        <f t="shared" si="19"/>
        <v>0</v>
      </c>
      <c r="O65" s="1">
        <f t="shared" si="19"/>
        <v>0</v>
      </c>
      <c r="P65" s="1">
        <f t="shared" si="19"/>
        <v>0</v>
      </c>
      <c r="Q65" s="1">
        <f t="shared" si="19"/>
        <v>0</v>
      </c>
      <c r="R65" s="1">
        <f t="shared" si="19"/>
        <v>0</v>
      </c>
      <c r="S65" s="1">
        <f t="shared" si="19"/>
        <v>0</v>
      </c>
    </row>
    <row r="66" spans="1:19" s="59" customFormat="1" outlineLevel="1">
      <c r="A66" s="35"/>
      <c r="B66" s="35"/>
      <c r="C66" s="60"/>
      <c r="D66" s="63"/>
      <c r="E66" s="22" t="s">
        <v>113</v>
      </c>
      <c r="F66" s="22"/>
      <c r="G66" s="22" t="s">
        <v>59</v>
      </c>
      <c r="H66" s="22"/>
      <c r="I66" s="12">
        <f t="shared" ref="I66:S66" si="20" xml:space="preserve">  IF( I63 = 0, $F62, I64 + I65 )</f>
        <v>50</v>
      </c>
      <c r="J66" s="12">
        <f t="shared" si="20"/>
        <v>50</v>
      </c>
      <c r="K66" s="12">
        <f t="shared" si="20"/>
        <v>50</v>
      </c>
      <c r="L66" s="12">
        <f t="shared" si="20"/>
        <v>50</v>
      </c>
      <c r="M66" s="12">
        <f t="shared" si="20"/>
        <v>50</v>
      </c>
      <c r="N66" s="12">
        <f t="shared" si="20"/>
        <v>50</v>
      </c>
      <c r="O66" s="12">
        <f t="shared" si="20"/>
        <v>50</v>
      </c>
      <c r="P66" s="12">
        <f t="shared" si="20"/>
        <v>50</v>
      </c>
      <c r="Q66" s="12">
        <f t="shared" si="20"/>
        <v>50</v>
      </c>
      <c r="R66" s="12">
        <f t="shared" si="20"/>
        <v>50</v>
      </c>
      <c r="S66" s="12">
        <f t="shared" si="20"/>
        <v>50</v>
      </c>
    </row>
    <row r="67" spans="1:19" outlineLevel="1"/>
    <row r="68" spans="1:19" outlineLevel="1">
      <c r="B68" s="20" t="s">
        <v>169</v>
      </c>
    </row>
    <row r="69" spans="1:19" s="64" customFormat="1" outlineLevel="1">
      <c r="A69" s="33"/>
      <c r="B69" s="33"/>
      <c r="C69" s="62"/>
      <c r="D69" s="58"/>
      <c r="E69" s="13" t="str">
        <f xml:space="preserve">  InpC!E$22</f>
        <v>Opening Investor Cofounder Shares</v>
      </c>
      <c r="F69" s="13">
        <f xml:space="preserve">  InpC!F$22</f>
        <v>0.4</v>
      </c>
      <c r="G69" s="13" t="str">
        <f xml:space="preserve">  InpC!G$22</f>
        <v>Shares</v>
      </c>
      <c r="M69" s="109"/>
    </row>
    <row r="70" spans="1:19" outlineLevel="1">
      <c r="A70" s="18"/>
      <c r="B70" s="18"/>
      <c r="C70" s="28"/>
      <c r="D70" s="29"/>
      <c r="E70" s="9" t="str">
        <f xml:space="preserve">  Time!E$16</f>
        <v>Period number</v>
      </c>
      <c r="F70" s="9">
        <f xml:space="preserve">  Time!F$16</f>
        <v>0</v>
      </c>
      <c r="G70" s="9" t="str">
        <f xml:space="preserve">  Time!G$16</f>
        <v>Counter</v>
      </c>
      <c r="H70" s="9">
        <f xml:space="preserve">  Time!H$16</f>
        <v>0</v>
      </c>
      <c r="I70" s="9">
        <f xml:space="preserve">  Time!I$16</f>
        <v>0</v>
      </c>
      <c r="J70" s="9">
        <f xml:space="preserve">  Time!J$16</f>
        <v>1</v>
      </c>
      <c r="K70" s="9">
        <f xml:space="preserve">  Time!K$16</f>
        <v>2</v>
      </c>
      <c r="L70" s="9">
        <f xml:space="preserve">  Time!L$16</f>
        <v>3</v>
      </c>
      <c r="M70" s="9">
        <f xml:space="preserve">  Time!M$16</f>
        <v>4</v>
      </c>
      <c r="N70" s="9">
        <f xml:space="preserve">  Time!N$16</f>
        <v>5</v>
      </c>
      <c r="O70" s="9">
        <f xml:space="preserve">  Time!O$16</f>
        <v>6</v>
      </c>
      <c r="P70" s="9">
        <f xml:space="preserve">  Time!P$16</f>
        <v>7</v>
      </c>
      <c r="Q70" s="9">
        <f xml:space="preserve">  Time!Q$16</f>
        <v>8</v>
      </c>
      <c r="R70" s="9">
        <f xml:space="preserve">  Time!R$16</f>
        <v>9</v>
      </c>
      <c r="S70" s="9">
        <f xml:space="preserve">  Time!S$16</f>
        <v>10</v>
      </c>
    </row>
    <row r="71" spans="1:19" outlineLevel="1">
      <c r="E71" s="48" t="s">
        <v>149</v>
      </c>
      <c r="G71" s="48" t="s">
        <v>59</v>
      </c>
      <c r="J71" s="1">
        <f t="shared" ref="J71:S71" si="21" xml:space="preserve">  I73</f>
        <v>0.4</v>
      </c>
      <c r="K71" s="1">
        <f t="shared" si="21"/>
        <v>0.4</v>
      </c>
      <c r="L71" s="1">
        <f t="shared" si="21"/>
        <v>0.4</v>
      </c>
      <c r="M71" s="1">
        <f t="shared" si="21"/>
        <v>0.4</v>
      </c>
      <c r="N71" s="1">
        <f t="shared" si="21"/>
        <v>0.4</v>
      </c>
      <c r="O71" s="1">
        <f t="shared" si="21"/>
        <v>0.4</v>
      </c>
      <c r="P71" s="1">
        <f t="shared" si="21"/>
        <v>0.4</v>
      </c>
      <c r="Q71" s="1">
        <f t="shared" si="21"/>
        <v>0.4</v>
      </c>
      <c r="R71" s="1">
        <f t="shared" si="21"/>
        <v>0.4</v>
      </c>
      <c r="S71" s="1">
        <f t="shared" si="21"/>
        <v>0.4</v>
      </c>
    </row>
    <row r="72" spans="1:19" outlineLevel="1">
      <c r="D72" s="86" t="s">
        <v>112</v>
      </c>
      <c r="E72" s="1" t="str">
        <f t="shared" ref="E72:S72" si="22" xml:space="preserve">  E$43</f>
        <v>New Investor Cofounder Shares</v>
      </c>
      <c r="F72" s="1">
        <f t="shared" si="22"/>
        <v>0</v>
      </c>
      <c r="G72" s="1" t="str">
        <f t="shared" si="22"/>
        <v>Shares</v>
      </c>
      <c r="H72" s="1">
        <f t="shared" si="22"/>
        <v>0</v>
      </c>
      <c r="I72" s="1">
        <f t="shared" si="22"/>
        <v>0</v>
      </c>
      <c r="J72" s="1">
        <f t="shared" si="22"/>
        <v>0</v>
      </c>
      <c r="K72" s="1">
        <f t="shared" si="22"/>
        <v>0</v>
      </c>
      <c r="L72" s="1">
        <f t="shared" si="22"/>
        <v>0</v>
      </c>
      <c r="M72" s="1">
        <f t="shared" si="22"/>
        <v>0</v>
      </c>
      <c r="N72" s="1">
        <f t="shared" si="22"/>
        <v>0</v>
      </c>
      <c r="O72" s="1">
        <f t="shared" si="22"/>
        <v>0</v>
      </c>
      <c r="P72" s="1">
        <f t="shared" si="22"/>
        <v>0</v>
      </c>
      <c r="Q72" s="1">
        <f t="shared" si="22"/>
        <v>0</v>
      </c>
      <c r="R72" s="1">
        <f t="shared" si="22"/>
        <v>0</v>
      </c>
      <c r="S72" s="1">
        <f t="shared" si="22"/>
        <v>0</v>
      </c>
    </row>
    <row r="73" spans="1:19" s="59" customFormat="1" outlineLevel="1">
      <c r="A73" s="35"/>
      <c r="B73" s="35"/>
      <c r="C73" s="60"/>
      <c r="D73" s="63"/>
      <c r="E73" s="22" t="s">
        <v>169</v>
      </c>
      <c r="F73" s="22"/>
      <c r="G73" s="22" t="s">
        <v>59</v>
      </c>
      <c r="H73" s="22"/>
      <c r="I73" s="12">
        <f t="shared" ref="I73:S73" si="23" xml:space="preserve">  IF( I70 = 0, $F69, I71 + I72 )</f>
        <v>0.4</v>
      </c>
      <c r="J73" s="12">
        <f t="shared" si="23"/>
        <v>0.4</v>
      </c>
      <c r="K73" s="12">
        <f t="shared" si="23"/>
        <v>0.4</v>
      </c>
      <c r="L73" s="12">
        <f t="shared" si="23"/>
        <v>0.4</v>
      </c>
      <c r="M73" s="12">
        <f t="shared" si="23"/>
        <v>0.4</v>
      </c>
      <c r="N73" s="12">
        <f t="shared" si="23"/>
        <v>0.4</v>
      </c>
      <c r="O73" s="12">
        <f t="shared" si="23"/>
        <v>0.4</v>
      </c>
      <c r="P73" s="12">
        <f t="shared" si="23"/>
        <v>0.4</v>
      </c>
      <c r="Q73" s="12">
        <f t="shared" si="23"/>
        <v>0.4</v>
      </c>
      <c r="R73" s="12">
        <f t="shared" si="23"/>
        <v>0.4</v>
      </c>
      <c r="S73" s="12">
        <f t="shared" si="23"/>
        <v>0.4</v>
      </c>
    </row>
    <row r="74" spans="1:19" outlineLevel="1"/>
    <row r="75" spans="1:19" outlineLevel="1">
      <c r="B75" s="20" t="s">
        <v>64</v>
      </c>
    </row>
    <row r="76" spans="1:19" s="64" customFormat="1" outlineLevel="1">
      <c r="A76" s="33"/>
      <c r="B76" s="33"/>
      <c r="C76" s="62"/>
      <c r="D76" s="58"/>
      <c r="E76" s="13" t="str">
        <f xml:space="preserve">  InpC!E$23</f>
        <v>Opening Other Investor Shares</v>
      </c>
      <c r="F76" s="13">
        <f xml:space="preserve">  InpC!F$23</f>
        <v>0</v>
      </c>
      <c r="G76" s="13" t="str">
        <f xml:space="preserve">  InpC!G$23</f>
        <v>Shares</v>
      </c>
      <c r="M76" s="109"/>
    </row>
    <row r="77" spans="1:19" outlineLevel="1">
      <c r="A77" s="18"/>
      <c r="B77" s="18"/>
      <c r="C77" s="28"/>
      <c r="D77" s="29"/>
      <c r="E77" s="9" t="str">
        <f xml:space="preserve">  Time!E$16</f>
        <v>Period number</v>
      </c>
      <c r="F77" s="9">
        <f xml:space="preserve">  Time!F$16</f>
        <v>0</v>
      </c>
      <c r="G77" s="9" t="str">
        <f xml:space="preserve">  Time!G$16</f>
        <v>Counter</v>
      </c>
      <c r="H77" s="9">
        <f xml:space="preserve">  Time!H$16</f>
        <v>0</v>
      </c>
      <c r="I77" s="9">
        <f xml:space="preserve">  Time!I$16</f>
        <v>0</v>
      </c>
      <c r="J77" s="9">
        <f xml:space="preserve">  Time!J$16</f>
        <v>1</v>
      </c>
      <c r="K77" s="9">
        <f xml:space="preserve">  Time!K$16</f>
        <v>2</v>
      </c>
      <c r="L77" s="9">
        <f xml:space="preserve">  Time!L$16</f>
        <v>3</v>
      </c>
      <c r="M77" s="9">
        <f xml:space="preserve">  Time!M$16</f>
        <v>4</v>
      </c>
      <c r="N77" s="9">
        <f xml:space="preserve">  Time!N$16</f>
        <v>5</v>
      </c>
      <c r="O77" s="9">
        <f xml:space="preserve">  Time!O$16</f>
        <v>6</v>
      </c>
      <c r="P77" s="9">
        <f xml:space="preserve">  Time!P$16</f>
        <v>7</v>
      </c>
      <c r="Q77" s="9">
        <f xml:space="preserve">  Time!Q$16</f>
        <v>8</v>
      </c>
      <c r="R77" s="9">
        <f xml:space="preserve">  Time!R$16</f>
        <v>9</v>
      </c>
      <c r="S77" s="9">
        <f xml:space="preserve">  Time!S$16</f>
        <v>10</v>
      </c>
    </row>
    <row r="78" spans="1:19" outlineLevel="1">
      <c r="E78" s="48" t="s">
        <v>11</v>
      </c>
      <c r="G78" s="48" t="s">
        <v>59</v>
      </c>
      <c r="J78" s="1">
        <f t="shared" ref="J78:S78" si="24" xml:space="preserve">  I80</f>
        <v>0</v>
      </c>
      <c r="K78" s="1">
        <f t="shared" si="24"/>
        <v>0</v>
      </c>
      <c r="L78" s="1">
        <f t="shared" si="24"/>
        <v>6.04</v>
      </c>
      <c r="M78" s="1">
        <f t="shared" si="24"/>
        <v>17.764705882352942</v>
      </c>
      <c r="N78" s="1">
        <f t="shared" si="24"/>
        <v>31.558477508650519</v>
      </c>
      <c r="O78" s="1">
        <f t="shared" si="24"/>
        <v>31.558477508650519</v>
      </c>
      <c r="P78" s="1">
        <f t="shared" si="24"/>
        <v>31.558477508650519</v>
      </c>
      <c r="Q78" s="1">
        <f t="shared" si="24"/>
        <v>31.558477508650519</v>
      </c>
      <c r="R78" s="1">
        <f t="shared" si="24"/>
        <v>31.558477508650519</v>
      </c>
      <c r="S78" s="1">
        <f t="shared" si="24"/>
        <v>31.558477508650519</v>
      </c>
    </row>
    <row r="79" spans="1:19" outlineLevel="1">
      <c r="D79" s="86" t="s">
        <v>112</v>
      </c>
      <c r="E79" s="1" t="str">
        <f t="shared" ref="E79:S79" si="25" xml:space="preserve">  E$50</f>
        <v>New Other Investor Shares</v>
      </c>
      <c r="F79" s="1">
        <f t="shared" si="25"/>
        <v>0</v>
      </c>
      <c r="G79" s="1" t="str">
        <f t="shared" si="25"/>
        <v>Shares</v>
      </c>
      <c r="H79" s="1">
        <f t="shared" si="25"/>
        <v>31.558477508650519</v>
      </c>
      <c r="I79" s="1">
        <f t="shared" si="25"/>
        <v>0</v>
      </c>
      <c r="J79" s="1">
        <f t="shared" si="25"/>
        <v>0</v>
      </c>
      <c r="K79" s="1">
        <f t="shared" si="25"/>
        <v>6.04</v>
      </c>
      <c r="L79" s="1">
        <f t="shared" si="25"/>
        <v>11.724705882352941</v>
      </c>
      <c r="M79" s="1">
        <f t="shared" si="25"/>
        <v>13.793771626297575</v>
      </c>
      <c r="N79" s="1">
        <f t="shared" si="25"/>
        <v>0</v>
      </c>
      <c r="O79" s="1">
        <f t="shared" si="25"/>
        <v>0</v>
      </c>
      <c r="P79" s="1">
        <f t="shared" si="25"/>
        <v>0</v>
      </c>
      <c r="Q79" s="1">
        <f t="shared" si="25"/>
        <v>0</v>
      </c>
      <c r="R79" s="1">
        <f t="shared" si="25"/>
        <v>0</v>
      </c>
      <c r="S79" s="1">
        <f t="shared" si="25"/>
        <v>0</v>
      </c>
    </row>
    <row r="80" spans="1:19" s="59" customFormat="1" outlineLevel="1">
      <c r="A80" s="35"/>
      <c r="B80" s="35"/>
      <c r="C80" s="60"/>
      <c r="D80" s="63"/>
      <c r="E80" s="22" t="s">
        <v>64</v>
      </c>
      <c r="F80" s="22"/>
      <c r="G80" s="22" t="s">
        <v>59</v>
      </c>
      <c r="H80" s="22"/>
      <c r="I80" s="12">
        <f t="shared" ref="I80:S80" si="26" xml:space="preserve">  IF( I77 = 0, $F76, I78 + I79 )</f>
        <v>0</v>
      </c>
      <c r="J80" s="12">
        <f t="shared" si="26"/>
        <v>0</v>
      </c>
      <c r="K80" s="12">
        <f t="shared" si="26"/>
        <v>6.04</v>
      </c>
      <c r="L80" s="12">
        <f t="shared" si="26"/>
        <v>17.764705882352942</v>
      </c>
      <c r="M80" s="12">
        <f t="shared" si="26"/>
        <v>31.558477508650519</v>
      </c>
      <c r="N80" s="12">
        <f t="shared" si="26"/>
        <v>31.558477508650519</v>
      </c>
      <c r="O80" s="12">
        <f t="shared" si="26"/>
        <v>31.558477508650519</v>
      </c>
      <c r="P80" s="12">
        <f t="shared" si="26"/>
        <v>31.558477508650519</v>
      </c>
      <c r="Q80" s="12">
        <f t="shared" si="26"/>
        <v>31.558477508650519</v>
      </c>
      <c r="R80" s="12">
        <f t="shared" si="26"/>
        <v>31.558477508650519</v>
      </c>
      <c r="S80" s="12">
        <f t="shared" si="26"/>
        <v>31.558477508650519</v>
      </c>
    </row>
    <row r="82" spans="1:19">
      <c r="A82" s="20" t="s">
        <v>7</v>
      </c>
    </row>
    <row r="83" spans="1:19" outlineLevel="1">
      <c r="B83" s="20" t="s">
        <v>28</v>
      </c>
    </row>
    <row r="84" spans="1:19" outlineLevel="2">
      <c r="E84" s="1" t="str">
        <f t="shared" ref="E84:S84" si="27" xml:space="preserve">  E$66</f>
        <v>Sector Cofounder Shares</v>
      </c>
      <c r="F84" s="1">
        <f t="shared" si="27"/>
        <v>0</v>
      </c>
      <c r="G84" s="1" t="str">
        <f t="shared" si="27"/>
        <v>Shares</v>
      </c>
      <c r="H84" s="1">
        <f t="shared" si="27"/>
        <v>0</v>
      </c>
      <c r="I84" s="1">
        <f t="shared" si="27"/>
        <v>50</v>
      </c>
      <c r="J84" s="1">
        <f t="shared" si="27"/>
        <v>50</v>
      </c>
      <c r="K84" s="1">
        <f t="shared" si="27"/>
        <v>50</v>
      </c>
      <c r="L84" s="1">
        <f t="shared" si="27"/>
        <v>50</v>
      </c>
      <c r="M84" s="1">
        <f t="shared" si="27"/>
        <v>50</v>
      </c>
      <c r="N84" s="1">
        <f t="shared" si="27"/>
        <v>50</v>
      </c>
      <c r="O84" s="1">
        <f t="shared" si="27"/>
        <v>50</v>
      </c>
      <c r="P84" s="1">
        <f t="shared" si="27"/>
        <v>50</v>
      </c>
      <c r="Q84" s="1">
        <f t="shared" si="27"/>
        <v>50</v>
      </c>
      <c r="R84" s="1">
        <f t="shared" si="27"/>
        <v>50</v>
      </c>
      <c r="S84" s="1">
        <f t="shared" si="27"/>
        <v>50</v>
      </c>
    </row>
    <row r="85" spans="1:19" outlineLevel="2">
      <c r="A85" s="18"/>
      <c r="B85" s="18"/>
      <c r="C85" s="28"/>
      <c r="D85" s="29"/>
      <c r="E85" s="3" t="str">
        <f xml:space="preserve">  'Company Report'!E$17</f>
        <v>Total Shares In Issue</v>
      </c>
      <c r="F85" s="3">
        <f xml:space="preserve">  'Company Report'!F$17</f>
        <v>0</v>
      </c>
      <c r="G85" s="3" t="str">
        <f xml:space="preserve">  'Company Report'!G$17</f>
        <v>GBP</v>
      </c>
      <c r="H85" s="3">
        <f xml:space="preserve">  'Company Report'!H$17</f>
        <v>0</v>
      </c>
      <c r="I85" s="3">
        <f xml:space="preserve">  'Company Report'!I$17</f>
        <v>0</v>
      </c>
      <c r="J85" s="3">
        <f xml:space="preserve">  'Company Report'!J$17</f>
        <v>60.4</v>
      </c>
      <c r="K85" s="3">
        <f xml:space="preserve">  'Company Report'!K$17</f>
        <v>66.44</v>
      </c>
      <c r="L85" s="3">
        <f xml:space="preserve">  'Company Report'!L$17</f>
        <v>78.164705882352933</v>
      </c>
      <c r="M85" s="3">
        <f xml:space="preserve">  'Company Report'!M$17</f>
        <v>91.958477508650518</v>
      </c>
      <c r="N85" s="3">
        <f xml:space="preserve">  'Company Report'!N$17</f>
        <v>91.958477508650518</v>
      </c>
      <c r="O85" s="3">
        <f xml:space="preserve">  'Company Report'!O$17</f>
        <v>91.958477508650518</v>
      </c>
      <c r="P85" s="3">
        <f xml:space="preserve">  'Company Report'!P$17</f>
        <v>91.958477508650518</v>
      </c>
      <c r="Q85" s="3">
        <f xml:space="preserve">  'Company Report'!Q$17</f>
        <v>91.958477508650518</v>
      </c>
      <c r="R85" s="3">
        <f xml:space="preserve">  'Company Report'!R$17</f>
        <v>91.958477508650518</v>
      </c>
      <c r="S85" s="3">
        <f xml:space="preserve">  'Company Report'!S$17</f>
        <v>91.958477508650518</v>
      </c>
    </row>
    <row r="86" spans="1:19" outlineLevel="2">
      <c r="A86" s="24"/>
      <c r="B86" s="24"/>
      <c r="C86" s="45"/>
      <c r="D86" s="43"/>
      <c r="E86" s="14" t="s">
        <v>28</v>
      </c>
      <c r="F86" s="14"/>
      <c r="G86" s="14" t="s">
        <v>111</v>
      </c>
      <c r="H86" s="14"/>
      <c r="I86" s="14"/>
      <c r="J86" s="23">
        <f t="shared" ref="J86:S86" si="28" xml:space="preserve">  J84 / J85</f>
        <v>0.82781456953642385</v>
      </c>
      <c r="K86" s="23">
        <f t="shared" si="28"/>
        <v>0.75255869957856714</v>
      </c>
      <c r="L86" s="23">
        <f t="shared" si="28"/>
        <v>0.63967489464178218</v>
      </c>
      <c r="M86" s="23">
        <f t="shared" si="28"/>
        <v>0.54372366044551479</v>
      </c>
      <c r="N86" s="23">
        <f t="shared" si="28"/>
        <v>0.54372366044551479</v>
      </c>
      <c r="O86" s="23">
        <f t="shared" si="28"/>
        <v>0.54372366044551479</v>
      </c>
      <c r="P86" s="23">
        <f t="shared" si="28"/>
        <v>0.54372366044551479</v>
      </c>
      <c r="Q86" s="23">
        <f t="shared" si="28"/>
        <v>0.54372366044551479</v>
      </c>
      <c r="R86" s="23">
        <f t="shared" si="28"/>
        <v>0.54372366044551479</v>
      </c>
      <c r="S86" s="23">
        <f t="shared" si="28"/>
        <v>0.54372366044551479</v>
      </c>
    </row>
    <row r="87" spans="1:19" outlineLevel="1"/>
    <row r="88" spans="1:19" outlineLevel="1"/>
    <row r="89" spans="1:19" outlineLevel="1">
      <c r="B89" s="20" t="s">
        <v>20</v>
      </c>
    </row>
    <row r="90" spans="1:19" outlineLevel="2">
      <c r="E90" s="1" t="str">
        <f t="shared" ref="E90:S90" si="29" xml:space="preserve">  E$59</f>
        <v>Studio Cofounder Shares</v>
      </c>
      <c r="F90" s="1">
        <f t="shared" si="29"/>
        <v>0</v>
      </c>
      <c r="G90" s="1" t="str">
        <f t="shared" si="29"/>
        <v>Shares</v>
      </c>
      <c r="H90" s="1">
        <f t="shared" si="29"/>
        <v>0</v>
      </c>
      <c r="I90" s="1">
        <f t="shared" si="29"/>
        <v>10</v>
      </c>
      <c r="J90" s="1">
        <f t="shared" si="29"/>
        <v>10</v>
      </c>
      <c r="K90" s="1">
        <f t="shared" si="29"/>
        <v>10</v>
      </c>
      <c r="L90" s="1">
        <f t="shared" si="29"/>
        <v>10</v>
      </c>
      <c r="M90" s="1">
        <f t="shared" si="29"/>
        <v>10</v>
      </c>
      <c r="N90" s="1">
        <f t="shared" si="29"/>
        <v>10</v>
      </c>
      <c r="O90" s="1">
        <f t="shared" si="29"/>
        <v>10</v>
      </c>
      <c r="P90" s="1">
        <f t="shared" si="29"/>
        <v>10</v>
      </c>
      <c r="Q90" s="1">
        <f t="shared" si="29"/>
        <v>10</v>
      </c>
      <c r="R90" s="1">
        <f t="shared" si="29"/>
        <v>10</v>
      </c>
      <c r="S90" s="1">
        <f t="shared" si="29"/>
        <v>10</v>
      </c>
    </row>
    <row r="91" spans="1:19" outlineLevel="2">
      <c r="A91" s="18"/>
      <c r="B91" s="18"/>
      <c r="C91" s="28"/>
      <c r="D91" s="29"/>
      <c r="E91" s="3" t="str">
        <f xml:space="preserve">  'Company Report'!E$17</f>
        <v>Total Shares In Issue</v>
      </c>
      <c r="F91" s="3">
        <f xml:space="preserve">  'Company Report'!F$17</f>
        <v>0</v>
      </c>
      <c r="G91" s="3" t="str">
        <f xml:space="preserve">  'Company Report'!G$17</f>
        <v>GBP</v>
      </c>
      <c r="H91" s="3">
        <f xml:space="preserve">  'Company Report'!H$17</f>
        <v>0</v>
      </c>
      <c r="I91" s="3">
        <f xml:space="preserve">  'Company Report'!I$17</f>
        <v>0</v>
      </c>
      <c r="J91" s="3">
        <f xml:space="preserve">  'Company Report'!J$17</f>
        <v>60.4</v>
      </c>
      <c r="K91" s="3">
        <f xml:space="preserve">  'Company Report'!K$17</f>
        <v>66.44</v>
      </c>
      <c r="L91" s="3">
        <f xml:space="preserve">  'Company Report'!L$17</f>
        <v>78.164705882352933</v>
      </c>
      <c r="M91" s="3">
        <f xml:space="preserve">  'Company Report'!M$17</f>
        <v>91.958477508650518</v>
      </c>
      <c r="N91" s="3">
        <f xml:space="preserve">  'Company Report'!N$17</f>
        <v>91.958477508650518</v>
      </c>
      <c r="O91" s="3">
        <f xml:space="preserve">  'Company Report'!O$17</f>
        <v>91.958477508650518</v>
      </c>
      <c r="P91" s="3">
        <f xml:space="preserve">  'Company Report'!P$17</f>
        <v>91.958477508650518</v>
      </c>
      <c r="Q91" s="3">
        <f xml:space="preserve">  'Company Report'!Q$17</f>
        <v>91.958477508650518</v>
      </c>
      <c r="R91" s="3">
        <f xml:space="preserve">  'Company Report'!R$17</f>
        <v>91.958477508650518</v>
      </c>
      <c r="S91" s="3">
        <f xml:space="preserve">  'Company Report'!S$17</f>
        <v>91.958477508650518</v>
      </c>
    </row>
    <row r="92" spans="1:19" outlineLevel="2">
      <c r="A92" s="24"/>
      <c r="B92" s="24"/>
      <c r="C92" s="45"/>
      <c r="D92" s="43"/>
      <c r="E92" s="14" t="s">
        <v>20</v>
      </c>
      <c r="F92" s="14"/>
      <c r="G92" s="14" t="s">
        <v>111</v>
      </c>
      <c r="H92" s="14"/>
      <c r="I92" s="14"/>
      <c r="J92" s="23">
        <f t="shared" ref="J92:S92" si="30" xml:space="preserve">  J90 / J91</f>
        <v>0.16556291390728478</v>
      </c>
      <c r="K92" s="23">
        <f t="shared" si="30"/>
        <v>0.15051173991571343</v>
      </c>
      <c r="L92" s="23">
        <f t="shared" si="30"/>
        <v>0.12793497892835642</v>
      </c>
      <c r="M92" s="23">
        <f t="shared" si="30"/>
        <v>0.10874473208910296</v>
      </c>
      <c r="N92" s="23">
        <f t="shared" si="30"/>
        <v>0.10874473208910296</v>
      </c>
      <c r="O92" s="23">
        <f t="shared" si="30"/>
        <v>0.10874473208910296</v>
      </c>
      <c r="P92" s="23">
        <f t="shared" si="30"/>
        <v>0.10874473208910296</v>
      </c>
      <c r="Q92" s="23">
        <f t="shared" si="30"/>
        <v>0.10874473208910296</v>
      </c>
      <c r="R92" s="23">
        <f t="shared" si="30"/>
        <v>0.10874473208910296</v>
      </c>
      <c r="S92" s="23">
        <f t="shared" si="30"/>
        <v>0.10874473208910296</v>
      </c>
    </row>
    <row r="93" spans="1:19" outlineLevel="1"/>
    <row r="94" spans="1:19" outlineLevel="1"/>
    <row r="95" spans="1:19" outlineLevel="1">
      <c r="B95" s="20" t="s">
        <v>48</v>
      </c>
    </row>
    <row r="96" spans="1:19" outlineLevel="2">
      <c r="E96" s="1" t="str">
        <f t="shared" ref="E96:S96" si="31" xml:space="preserve">  E$73</f>
        <v>Investor Cofounder Shares</v>
      </c>
      <c r="F96" s="1">
        <f t="shared" si="31"/>
        <v>0</v>
      </c>
      <c r="G96" s="1" t="str">
        <f t="shared" si="31"/>
        <v>Shares</v>
      </c>
      <c r="H96" s="1">
        <f t="shared" si="31"/>
        <v>0</v>
      </c>
      <c r="I96" s="1">
        <f t="shared" si="31"/>
        <v>0.4</v>
      </c>
      <c r="J96" s="1">
        <f t="shared" si="31"/>
        <v>0.4</v>
      </c>
      <c r="K96" s="1">
        <f t="shared" si="31"/>
        <v>0.4</v>
      </c>
      <c r="L96" s="1">
        <f t="shared" si="31"/>
        <v>0.4</v>
      </c>
      <c r="M96" s="1">
        <f t="shared" si="31"/>
        <v>0.4</v>
      </c>
      <c r="N96" s="1">
        <f t="shared" si="31"/>
        <v>0.4</v>
      </c>
      <c r="O96" s="1">
        <f t="shared" si="31"/>
        <v>0.4</v>
      </c>
      <c r="P96" s="1">
        <f t="shared" si="31"/>
        <v>0.4</v>
      </c>
      <c r="Q96" s="1">
        <f t="shared" si="31"/>
        <v>0.4</v>
      </c>
      <c r="R96" s="1">
        <f t="shared" si="31"/>
        <v>0.4</v>
      </c>
      <c r="S96" s="1">
        <f t="shared" si="31"/>
        <v>0.4</v>
      </c>
    </row>
    <row r="97" spans="1:19" outlineLevel="2">
      <c r="A97" s="18"/>
      <c r="B97" s="18"/>
      <c r="C97" s="28"/>
      <c r="D97" s="29"/>
      <c r="E97" s="3" t="str">
        <f xml:space="preserve">  'Company Report'!E$17</f>
        <v>Total Shares In Issue</v>
      </c>
      <c r="F97" s="3">
        <f xml:space="preserve">  'Company Report'!F$17</f>
        <v>0</v>
      </c>
      <c r="G97" s="3" t="str">
        <f xml:space="preserve">  'Company Report'!G$17</f>
        <v>GBP</v>
      </c>
      <c r="H97" s="3">
        <f xml:space="preserve">  'Company Report'!H$17</f>
        <v>0</v>
      </c>
      <c r="I97" s="3">
        <f xml:space="preserve">  'Company Report'!I$17</f>
        <v>0</v>
      </c>
      <c r="J97" s="3">
        <f xml:space="preserve">  'Company Report'!J$17</f>
        <v>60.4</v>
      </c>
      <c r="K97" s="3">
        <f xml:space="preserve">  'Company Report'!K$17</f>
        <v>66.44</v>
      </c>
      <c r="L97" s="3">
        <f xml:space="preserve">  'Company Report'!L$17</f>
        <v>78.164705882352933</v>
      </c>
      <c r="M97" s="3">
        <f xml:space="preserve">  'Company Report'!M$17</f>
        <v>91.958477508650518</v>
      </c>
      <c r="N97" s="3">
        <f xml:space="preserve">  'Company Report'!N$17</f>
        <v>91.958477508650518</v>
      </c>
      <c r="O97" s="3">
        <f xml:space="preserve">  'Company Report'!O$17</f>
        <v>91.958477508650518</v>
      </c>
      <c r="P97" s="3">
        <f xml:space="preserve">  'Company Report'!P$17</f>
        <v>91.958477508650518</v>
      </c>
      <c r="Q97" s="3">
        <f xml:space="preserve">  'Company Report'!Q$17</f>
        <v>91.958477508650518</v>
      </c>
      <c r="R97" s="3">
        <f xml:space="preserve">  'Company Report'!R$17</f>
        <v>91.958477508650518</v>
      </c>
      <c r="S97" s="3">
        <f xml:space="preserve">  'Company Report'!S$17</f>
        <v>91.958477508650518</v>
      </c>
    </row>
    <row r="98" spans="1:19" outlineLevel="2">
      <c r="A98" s="24"/>
      <c r="B98" s="24"/>
      <c r="C98" s="45"/>
      <c r="D98" s="43"/>
      <c r="E98" s="14" t="s">
        <v>48</v>
      </c>
      <c r="F98" s="14"/>
      <c r="G98" s="14" t="s">
        <v>111</v>
      </c>
      <c r="H98" s="14"/>
      <c r="I98" s="14"/>
      <c r="J98" s="23">
        <f t="shared" ref="J98:S98" si="32" xml:space="preserve">  J96 / J97</f>
        <v>6.6225165562913916E-3</v>
      </c>
      <c r="K98" s="23">
        <f t="shared" si="32"/>
        <v>6.0204695966285379E-3</v>
      </c>
      <c r="L98" s="23">
        <f t="shared" si="32"/>
        <v>5.1173991571342569E-3</v>
      </c>
      <c r="M98" s="23">
        <f t="shared" si="32"/>
        <v>4.3497892835641181E-3</v>
      </c>
      <c r="N98" s="23">
        <f t="shared" si="32"/>
        <v>4.3497892835641181E-3</v>
      </c>
      <c r="O98" s="23">
        <f t="shared" si="32"/>
        <v>4.3497892835641181E-3</v>
      </c>
      <c r="P98" s="23">
        <f t="shared" si="32"/>
        <v>4.3497892835641181E-3</v>
      </c>
      <c r="Q98" s="23">
        <f t="shared" si="32"/>
        <v>4.3497892835641181E-3</v>
      </c>
      <c r="R98" s="23">
        <f t="shared" si="32"/>
        <v>4.3497892835641181E-3</v>
      </c>
      <c r="S98" s="23">
        <f t="shared" si="32"/>
        <v>4.3497892835641181E-3</v>
      </c>
    </row>
    <row r="99" spans="1:19" outlineLevel="1"/>
    <row r="100" spans="1:19" outlineLevel="1"/>
    <row r="101" spans="1:19" outlineLevel="1">
      <c r="B101" s="20" t="s">
        <v>154</v>
      </c>
    </row>
    <row r="102" spans="1:19" outlineLevel="2">
      <c r="E102" s="1" t="str">
        <f t="shared" ref="E102:S102" si="33" xml:space="preserve">  E$80</f>
        <v>Other Investor Shares</v>
      </c>
      <c r="F102" s="1">
        <f t="shared" si="33"/>
        <v>0</v>
      </c>
      <c r="G102" s="1" t="str">
        <f t="shared" si="33"/>
        <v>Shares</v>
      </c>
      <c r="H102" s="1">
        <f t="shared" si="33"/>
        <v>0</v>
      </c>
      <c r="I102" s="1">
        <f t="shared" si="33"/>
        <v>0</v>
      </c>
      <c r="J102" s="1">
        <f t="shared" si="33"/>
        <v>0</v>
      </c>
      <c r="K102" s="1">
        <f t="shared" si="33"/>
        <v>6.04</v>
      </c>
      <c r="L102" s="1">
        <f t="shared" si="33"/>
        <v>17.764705882352942</v>
      </c>
      <c r="M102" s="1">
        <f t="shared" si="33"/>
        <v>31.558477508650519</v>
      </c>
      <c r="N102" s="1">
        <f t="shared" si="33"/>
        <v>31.558477508650519</v>
      </c>
      <c r="O102" s="1">
        <f t="shared" si="33"/>
        <v>31.558477508650519</v>
      </c>
      <c r="P102" s="1">
        <f t="shared" si="33"/>
        <v>31.558477508650519</v>
      </c>
      <c r="Q102" s="1">
        <f t="shared" si="33"/>
        <v>31.558477508650519</v>
      </c>
      <c r="R102" s="1">
        <f t="shared" si="33"/>
        <v>31.558477508650519</v>
      </c>
      <c r="S102" s="1">
        <f t="shared" si="33"/>
        <v>31.558477508650519</v>
      </c>
    </row>
    <row r="103" spans="1:19" outlineLevel="2">
      <c r="A103" s="18"/>
      <c r="B103" s="18"/>
      <c r="C103" s="28"/>
      <c r="D103" s="29"/>
      <c r="E103" s="3" t="str">
        <f xml:space="preserve">  'Company Report'!E$17</f>
        <v>Total Shares In Issue</v>
      </c>
      <c r="F103" s="3">
        <f xml:space="preserve">  'Company Report'!F$17</f>
        <v>0</v>
      </c>
      <c r="G103" s="3" t="str">
        <f xml:space="preserve">  'Company Report'!G$17</f>
        <v>GBP</v>
      </c>
      <c r="H103" s="3">
        <f xml:space="preserve">  'Company Report'!H$17</f>
        <v>0</v>
      </c>
      <c r="I103" s="3">
        <f xml:space="preserve">  'Company Report'!I$17</f>
        <v>0</v>
      </c>
      <c r="J103" s="3">
        <f xml:space="preserve">  'Company Report'!J$17</f>
        <v>60.4</v>
      </c>
      <c r="K103" s="3">
        <f xml:space="preserve">  'Company Report'!K$17</f>
        <v>66.44</v>
      </c>
      <c r="L103" s="3">
        <f xml:space="preserve">  'Company Report'!L$17</f>
        <v>78.164705882352933</v>
      </c>
      <c r="M103" s="3">
        <f xml:space="preserve">  'Company Report'!M$17</f>
        <v>91.958477508650518</v>
      </c>
      <c r="N103" s="3">
        <f xml:space="preserve">  'Company Report'!N$17</f>
        <v>91.958477508650518</v>
      </c>
      <c r="O103" s="3">
        <f xml:space="preserve">  'Company Report'!O$17</f>
        <v>91.958477508650518</v>
      </c>
      <c r="P103" s="3">
        <f xml:space="preserve">  'Company Report'!P$17</f>
        <v>91.958477508650518</v>
      </c>
      <c r="Q103" s="3">
        <f xml:space="preserve">  'Company Report'!Q$17</f>
        <v>91.958477508650518</v>
      </c>
      <c r="R103" s="3">
        <f xml:space="preserve">  'Company Report'!R$17</f>
        <v>91.958477508650518</v>
      </c>
      <c r="S103" s="3">
        <f xml:space="preserve">  'Company Report'!S$17</f>
        <v>91.958477508650518</v>
      </c>
    </row>
    <row r="104" spans="1:19" outlineLevel="2">
      <c r="A104" s="24"/>
      <c r="B104" s="24"/>
      <c r="C104" s="45"/>
      <c r="D104" s="43"/>
      <c r="E104" s="14" t="s">
        <v>154</v>
      </c>
      <c r="F104" s="14"/>
      <c r="G104" s="14" t="s">
        <v>111</v>
      </c>
      <c r="H104" s="14"/>
      <c r="I104" s="14"/>
      <c r="J104" s="23">
        <f t="shared" ref="J104:S104" si="34" xml:space="preserve">  J102 / J103</f>
        <v>0</v>
      </c>
      <c r="K104" s="23">
        <f t="shared" si="34"/>
        <v>9.0909090909090912E-2</v>
      </c>
      <c r="L104" s="23">
        <f t="shared" si="34"/>
        <v>0.22727272727272729</v>
      </c>
      <c r="M104" s="23">
        <f t="shared" si="34"/>
        <v>0.3431818181818182</v>
      </c>
      <c r="N104" s="23">
        <f t="shared" si="34"/>
        <v>0.3431818181818182</v>
      </c>
      <c r="O104" s="23">
        <f t="shared" si="34"/>
        <v>0.3431818181818182</v>
      </c>
      <c r="P104" s="23">
        <f t="shared" si="34"/>
        <v>0.3431818181818182</v>
      </c>
      <c r="Q104" s="23">
        <f t="shared" si="34"/>
        <v>0.3431818181818182</v>
      </c>
      <c r="R104" s="23">
        <f t="shared" si="34"/>
        <v>0.3431818181818182</v>
      </c>
      <c r="S104" s="23">
        <f t="shared" si="34"/>
        <v>0.3431818181818182</v>
      </c>
    </row>
    <row r="105" spans="1:19" outlineLevel="1"/>
    <row r="107" spans="1:19">
      <c r="A107" s="20" t="s">
        <v>65</v>
      </c>
    </row>
    <row r="108" spans="1:19" outlineLevel="1">
      <c r="B108" s="20" t="s">
        <v>125</v>
      </c>
    </row>
    <row r="109" spans="1:19" outlineLevel="2">
      <c r="A109" s="18"/>
      <c r="B109" s="18"/>
      <c r="C109" s="28"/>
      <c r="D109" s="29"/>
      <c r="E109" s="3" t="str">
        <f xml:space="preserve">  InpC!E$25</f>
        <v>Nominal Price per Share</v>
      </c>
      <c r="F109" s="3">
        <f xml:space="preserve">  InpC!F$25</f>
        <v>0.1</v>
      </c>
      <c r="G109" s="3" t="str">
        <f xml:space="preserve">  InpC!G$25</f>
        <v>GBP</v>
      </c>
      <c r="M109" s="2"/>
    </row>
    <row r="110" spans="1:19" outlineLevel="2">
      <c r="A110" s="18"/>
      <c r="B110" s="18"/>
      <c r="C110" s="28"/>
      <c r="D110" s="29"/>
      <c r="E110" s="9" t="str">
        <f xml:space="preserve">  Time!E$16</f>
        <v>Period number</v>
      </c>
      <c r="F110" s="9">
        <f xml:space="preserve">  Time!F$16</f>
        <v>0</v>
      </c>
      <c r="G110" s="9" t="str">
        <f xml:space="preserve">  Time!G$16</f>
        <v>Counter</v>
      </c>
      <c r="H110" s="9">
        <f xml:space="preserve">  Time!H$16</f>
        <v>0</v>
      </c>
      <c r="I110" s="9">
        <f xml:space="preserve">  Time!I$16</f>
        <v>0</v>
      </c>
      <c r="J110" s="9">
        <f xml:space="preserve">  Time!J$16</f>
        <v>1</v>
      </c>
      <c r="K110" s="9">
        <f xml:space="preserve">  Time!K$16</f>
        <v>2</v>
      </c>
      <c r="L110" s="9">
        <f xml:space="preserve">  Time!L$16</f>
        <v>3</v>
      </c>
      <c r="M110" s="9">
        <f xml:space="preserve">  Time!M$16</f>
        <v>4</v>
      </c>
      <c r="N110" s="9">
        <f xml:space="preserve">  Time!N$16</f>
        <v>5</v>
      </c>
      <c r="O110" s="9">
        <f xml:space="preserve">  Time!O$16</f>
        <v>6</v>
      </c>
      <c r="P110" s="9">
        <f xml:space="preserve">  Time!P$16</f>
        <v>7</v>
      </c>
      <c r="Q110" s="9">
        <f xml:space="preserve">  Time!Q$16</f>
        <v>8</v>
      </c>
      <c r="R110" s="9">
        <f xml:space="preserve">  Time!R$16</f>
        <v>9</v>
      </c>
      <c r="S110" s="9">
        <f xml:space="preserve">  Time!S$16</f>
        <v>10</v>
      </c>
    </row>
    <row r="111" spans="1:19" outlineLevel="2">
      <c r="E111" s="2" t="str">
        <f t="shared" ref="E111:S111" si="35" xml:space="preserve">  E$22</f>
        <v>Total New Capital Raised From Equity</v>
      </c>
      <c r="F111" s="2">
        <f t="shared" si="35"/>
        <v>0</v>
      </c>
      <c r="G111" s="2" t="str">
        <f t="shared" si="35"/>
        <v>GBP</v>
      </c>
      <c r="H111" s="2">
        <f t="shared" si="35"/>
        <v>2500000</v>
      </c>
      <c r="I111" s="2">
        <f t="shared" si="35"/>
        <v>0</v>
      </c>
      <c r="J111" s="2">
        <f t="shared" si="35"/>
        <v>0</v>
      </c>
      <c r="K111" s="2">
        <f t="shared" si="35"/>
        <v>250000</v>
      </c>
      <c r="L111" s="2">
        <f t="shared" si="35"/>
        <v>750000</v>
      </c>
      <c r="M111" s="2">
        <f t="shared" si="35"/>
        <v>1500000</v>
      </c>
      <c r="N111" s="2">
        <f t="shared" si="35"/>
        <v>0</v>
      </c>
      <c r="O111" s="2">
        <f t="shared" si="35"/>
        <v>0</v>
      </c>
      <c r="P111" s="2">
        <f t="shared" si="35"/>
        <v>0</v>
      </c>
      <c r="Q111" s="2">
        <f t="shared" si="35"/>
        <v>0</v>
      </c>
      <c r="R111" s="2">
        <f t="shared" si="35"/>
        <v>0</v>
      </c>
      <c r="S111" s="2">
        <f t="shared" si="35"/>
        <v>0</v>
      </c>
    </row>
    <row r="112" spans="1:19" outlineLevel="2">
      <c r="A112" s="18"/>
      <c r="B112" s="18"/>
      <c r="C112" s="28"/>
      <c r="D112" s="29"/>
      <c r="E112" s="3" t="str">
        <f xml:space="preserve">  InpS!E$20</f>
        <v>Pre-Money Valuation</v>
      </c>
      <c r="F112" s="3">
        <f xml:space="preserve">  InpS!F$20</f>
        <v>0</v>
      </c>
      <c r="G112" s="3" t="str">
        <f xml:space="preserve">  InpS!G$20</f>
        <v>GBP</v>
      </c>
      <c r="H112" s="3">
        <f xml:space="preserve">  InpS!H$20</f>
        <v>15250000</v>
      </c>
      <c r="I112" s="3">
        <f xml:space="preserve">  InpS!I$20</f>
        <v>0</v>
      </c>
      <c r="J112" s="3">
        <f xml:space="preserve">  InpS!J$20</f>
        <v>0</v>
      </c>
      <c r="K112" s="3">
        <f xml:space="preserve">  InpS!K$20</f>
        <v>2500000</v>
      </c>
      <c r="L112" s="3">
        <f xml:space="preserve">  InpS!L$20</f>
        <v>4250000</v>
      </c>
      <c r="M112" s="3">
        <f xml:space="preserve">  InpS!M$20</f>
        <v>8500000</v>
      </c>
      <c r="N112" s="3">
        <f xml:space="preserve">  InpS!N$20</f>
        <v>0</v>
      </c>
      <c r="O112" s="3">
        <f xml:space="preserve">  InpS!O$20</f>
        <v>0</v>
      </c>
      <c r="P112" s="3">
        <f xml:space="preserve">  InpS!P$20</f>
        <v>0</v>
      </c>
      <c r="Q112" s="3">
        <f xml:space="preserve">  InpS!Q$20</f>
        <v>0</v>
      </c>
      <c r="R112" s="3">
        <f xml:space="preserve">  InpS!R$20</f>
        <v>0</v>
      </c>
      <c r="S112" s="3">
        <f xml:space="preserve">  InpS!S$20</f>
        <v>0</v>
      </c>
    </row>
    <row r="113" spans="1:19" outlineLevel="2">
      <c r="A113" s="18"/>
      <c r="B113" s="18"/>
      <c r="C113" s="28"/>
      <c r="D113" s="29"/>
      <c r="E113" s="3" t="str">
        <f xml:space="preserve">  'Company Report'!E$17</f>
        <v>Total Shares In Issue</v>
      </c>
      <c r="F113" s="3">
        <f xml:space="preserve">  'Company Report'!F$17</f>
        <v>0</v>
      </c>
      <c r="G113" s="3" t="str">
        <f xml:space="preserve">  'Company Report'!G$17</f>
        <v>GBP</v>
      </c>
      <c r="H113" s="3">
        <f xml:space="preserve">  'Company Report'!H$17</f>
        <v>0</v>
      </c>
      <c r="I113" s="3">
        <f xml:space="preserve">  'Company Report'!I$17</f>
        <v>0</v>
      </c>
      <c r="J113" s="3">
        <f xml:space="preserve">  'Company Report'!J$17</f>
        <v>60.4</v>
      </c>
      <c r="K113" s="3">
        <f xml:space="preserve">  'Company Report'!K$17</f>
        <v>66.44</v>
      </c>
      <c r="L113" s="3">
        <f xml:space="preserve">  'Company Report'!L$17</f>
        <v>78.164705882352933</v>
      </c>
      <c r="M113" s="3">
        <f xml:space="preserve">  'Company Report'!M$17</f>
        <v>91.958477508650518</v>
      </c>
      <c r="N113" s="3">
        <f xml:space="preserve">  'Company Report'!N$17</f>
        <v>91.958477508650518</v>
      </c>
      <c r="O113" s="3">
        <f xml:space="preserve">  'Company Report'!O$17</f>
        <v>91.958477508650518</v>
      </c>
      <c r="P113" s="3">
        <f xml:space="preserve">  'Company Report'!P$17</f>
        <v>91.958477508650518</v>
      </c>
      <c r="Q113" s="3">
        <f xml:space="preserve">  'Company Report'!Q$17</f>
        <v>91.958477508650518</v>
      </c>
      <c r="R113" s="3">
        <f xml:space="preserve">  'Company Report'!R$17</f>
        <v>91.958477508650518</v>
      </c>
      <c r="S113" s="3">
        <f xml:space="preserve">  'Company Report'!S$17</f>
        <v>91.958477508650518</v>
      </c>
    </row>
    <row r="114" spans="1:19" outlineLevel="2">
      <c r="A114" s="24"/>
      <c r="B114" s="24"/>
      <c r="C114" s="45"/>
      <c r="D114" s="43"/>
      <c r="E114" s="14" t="s">
        <v>125</v>
      </c>
      <c r="F114" s="14"/>
      <c r="G114" s="14" t="s">
        <v>132</v>
      </c>
      <c r="H114" s="6">
        <f xml:space="preserve"> SUM( J114:S114 )</f>
        <v>866571.44256472017</v>
      </c>
      <c r="I114" s="14"/>
      <c r="J114" s="6">
        <f t="shared" ref="J114:S114" si="36" xml:space="preserve">  IF( J110 = 1, $F109, IF( J111 = 0, I114, J112 / I113 ) )</f>
        <v>0.1</v>
      </c>
      <c r="K114" s="6">
        <f t="shared" si="36"/>
        <v>41390.72847682119</v>
      </c>
      <c r="L114" s="6">
        <f t="shared" si="36"/>
        <v>63967.489464178208</v>
      </c>
      <c r="M114" s="6">
        <f t="shared" si="36"/>
        <v>108744.73208910297</v>
      </c>
      <c r="N114" s="6">
        <f t="shared" si="36"/>
        <v>108744.73208910297</v>
      </c>
      <c r="O114" s="6">
        <f t="shared" si="36"/>
        <v>108744.73208910297</v>
      </c>
      <c r="P114" s="6">
        <f t="shared" si="36"/>
        <v>108744.73208910297</v>
      </c>
      <c r="Q114" s="6">
        <f t="shared" si="36"/>
        <v>108744.73208910297</v>
      </c>
      <c r="R114" s="6">
        <f t="shared" si="36"/>
        <v>108744.73208910297</v>
      </c>
      <c r="S114" s="6">
        <f t="shared" si="36"/>
        <v>108744.73208910297</v>
      </c>
    </row>
    <row r="115" spans="1:19" outlineLevel="1"/>
    <row r="116" spans="1:19" outlineLevel="1"/>
    <row r="117" spans="1:19" outlineLevel="1">
      <c r="B117" s="20" t="s">
        <v>80</v>
      </c>
    </row>
    <row r="118" spans="1:19" outlineLevel="2">
      <c r="E118" s="1" t="str">
        <f t="shared" ref="E118:S118" si="37" xml:space="preserve">  E$66</f>
        <v>Sector Cofounder Shares</v>
      </c>
      <c r="F118" s="1">
        <f t="shared" si="37"/>
        <v>0</v>
      </c>
      <c r="G118" s="1" t="str">
        <f t="shared" si="37"/>
        <v>Shares</v>
      </c>
      <c r="H118" s="1">
        <f t="shared" si="37"/>
        <v>0</v>
      </c>
      <c r="I118" s="1">
        <f t="shared" si="37"/>
        <v>50</v>
      </c>
      <c r="J118" s="1">
        <f t="shared" si="37"/>
        <v>50</v>
      </c>
      <c r="K118" s="1">
        <f t="shared" si="37"/>
        <v>50</v>
      </c>
      <c r="L118" s="1">
        <f t="shared" si="37"/>
        <v>50</v>
      </c>
      <c r="M118" s="1">
        <f t="shared" si="37"/>
        <v>50</v>
      </c>
      <c r="N118" s="1">
        <f t="shared" si="37"/>
        <v>50</v>
      </c>
      <c r="O118" s="1">
        <f t="shared" si="37"/>
        <v>50</v>
      </c>
      <c r="P118" s="1">
        <f t="shared" si="37"/>
        <v>50</v>
      </c>
      <c r="Q118" s="1">
        <f t="shared" si="37"/>
        <v>50</v>
      </c>
      <c r="R118" s="1">
        <f t="shared" si="37"/>
        <v>50</v>
      </c>
      <c r="S118" s="1">
        <f t="shared" si="37"/>
        <v>50</v>
      </c>
    </row>
    <row r="119" spans="1:19" outlineLevel="2">
      <c r="E119" s="2" t="str">
        <f t="shared" ref="E119:S119" si="38" xml:space="preserve">  E$114</f>
        <v>Price per Share</v>
      </c>
      <c r="F119" s="2">
        <f t="shared" si="38"/>
        <v>0</v>
      </c>
      <c r="G119" s="2" t="str">
        <f t="shared" si="38"/>
        <v>GBP</v>
      </c>
      <c r="H119" s="2">
        <f t="shared" si="38"/>
        <v>866571.44256472017</v>
      </c>
      <c r="I119" s="2">
        <f t="shared" si="38"/>
        <v>0</v>
      </c>
      <c r="J119" s="2">
        <f t="shared" si="38"/>
        <v>0.1</v>
      </c>
      <c r="K119" s="2">
        <f t="shared" si="38"/>
        <v>41390.72847682119</v>
      </c>
      <c r="L119" s="2">
        <f t="shared" si="38"/>
        <v>63967.489464178208</v>
      </c>
      <c r="M119" s="2">
        <f t="shared" si="38"/>
        <v>108744.73208910297</v>
      </c>
      <c r="N119" s="2">
        <f t="shared" si="38"/>
        <v>108744.73208910297</v>
      </c>
      <c r="O119" s="2">
        <f t="shared" si="38"/>
        <v>108744.73208910297</v>
      </c>
      <c r="P119" s="2">
        <f t="shared" si="38"/>
        <v>108744.73208910297</v>
      </c>
      <c r="Q119" s="2">
        <f t="shared" si="38"/>
        <v>108744.73208910297</v>
      </c>
      <c r="R119" s="2">
        <f t="shared" si="38"/>
        <v>108744.73208910297</v>
      </c>
      <c r="S119" s="2">
        <f t="shared" si="38"/>
        <v>108744.73208910297</v>
      </c>
    </row>
    <row r="120" spans="1:19" outlineLevel="2">
      <c r="A120" s="24"/>
      <c r="B120" s="24"/>
      <c r="C120" s="45"/>
      <c r="D120" s="43"/>
      <c r="E120" s="14" t="s">
        <v>80</v>
      </c>
      <c r="F120" s="14"/>
      <c r="G120" s="14" t="s">
        <v>132</v>
      </c>
      <c r="H120" s="6">
        <f xml:space="preserve"> SUM( J120:S120 )</f>
        <v>43328572.128236018</v>
      </c>
      <c r="I120" s="14"/>
      <c r="J120" s="6">
        <f t="shared" ref="J120:S120" si="39" xml:space="preserve">  J118 * J119</f>
        <v>5</v>
      </c>
      <c r="K120" s="6">
        <f t="shared" si="39"/>
        <v>2069536.4238410594</v>
      </c>
      <c r="L120" s="6">
        <f t="shared" si="39"/>
        <v>3198374.4732089103</v>
      </c>
      <c r="M120" s="6">
        <f t="shared" si="39"/>
        <v>5437236.6044551488</v>
      </c>
      <c r="N120" s="6">
        <f t="shared" si="39"/>
        <v>5437236.6044551488</v>
      </c>
      <c r="O120" s="6">
        <f t="shared" si="39"/>
        <v>5437236.6044551488</v>
      </c>
      <c r="P120" s="6">
        <f t="shared" si="39"/>
        <v>5437236.6044551488</v>
      </c>
      <c r="Q120" s="6">
        <f t="shared" si="39"/>
        <v>5437236.6044551488</v>
      </c>
      <c r="R120" s="6">
        <f t="shared" si="39"/>
        <v>5437236.6044551488</v>
      </c>
      <c r="S120" s="6">
        <f t="shared" si="39"/>
        <v>5437236.6044551488</v>
      </c>
    </row>
    <row r="121" spans="1:19" outlineLevel="1"/>
    <row r="122" spans="1:19" outlineLevel="1"/>
    <row r="123" spans="1:19" outlineLevel="1">
      <c r="B123" s="20" t="s">
        <v>170</v>
      </c>
    </row>
    <row r="124" spans="1:19" outlineLevel="2">
      <c r="E124" s="1" t="str">
        <f t="shared" ref="E124:S124" si="40" xml:space="preserve">  E$59</f>
        <v>Studio Cofounder Shares</v>
      </c>
      <c r="F124" s="1">
        <f t="shared" si="40"/>
        <v>0</v>
      </c>
      <c r="G124" s="1" t="str">
        <f t="shared" si="40"/>
        <v>Shares</v>
      </c>
      <c r="H124" s="1">
        <f t="shared" si="40"/>
        <v>0</v>
      </c>
      <c r="I124" s="1">
        <f t="shared" si="40"/>
        <v>10</v>
      </c>
      <c r="J124" s="1">
        <f t="shared" si="40"/>
        <v>10</v>
      </c>
      <c r="K124" s="1">
        <f t="shared" si="40"/>
        <v>10</v>
      </c>
      <c r="L124" s="1">
        <f t="shared" si="40"/>
        <v>10</v>
      </c>
      <c r="M124" s="1">
        <f t="shared" si="40"/>
        <v>10</v>
      </c>
      <c r="N124" s="1">
        <f t="shared" si="40"/>
        <v>10</v>
      </c>
      <c r="O124" s="1">
        <f t="shared" si="40"/>
        <v>10</v>
      </c>
      <c r="P124" s="1">
        <f t="shared" si="40"/>
        <v>10</v>
      </c>
      <c r="Q124" s="1">
        <f t="shared" si="40"/>
        <v>10</v>
      </c>
      <c r="R124" s="1">
        <f t="shared" si="40"/>
        <v>10</v>
      </c>
      <c r="S124" s="1">
        <f t="shared" si="40"/>
        <v>10</v>
      </c>
    </row>
    <row r="125" spans="1:19" outlineLevel="2">
      <c r="E125" s="2" t="str">
        <f t="shared" ref="E125:S125" si="41" xml:space="preserve">  E$114</f>
        <v>Price per Share</v>
      </c>
      <c r="F125" s="2">
        <f t="shared" si="41"/>
        <v>0</v>
      </c>
      <c r="G125" s="2" t="str">
        <f t="shared" si="41"/>
        <v>GBP</v>
      </c>
      <c r="H125" s="2">
        <f t="shared" si="41"/>
        <v>866571.44256472017</v>
      </c>
      <c r="I125" s="2">
        <f t="shared" si="41"/>
        <v>0</v>
      </c>
      <c r="J125" s="2">
        <f t="shared" si="41"/>
        <v>0.1</v>
      </c>
      <c r="K125" s="2">
        <f t="shared" si="41"/>
        <v>41390.72847682119</v>
      </c>
      <c r="L125" s="2">
        <f t="shared" si="41"/>
        <v>63967.489464178208</v>
      </c>
      <c r="M125" s="2">
        <f t="shared" si="41"/>
        <v>108744.73208910297</v>
      </c>
      <c r="N125" s="2">
        <f t="shared" si="41"/>
        <v>108744.73208910297</v>
      </c>
      <c r="O125" s="2">
        <f t="shared" si="41"/>
        <v>108744.73208910297</v>
      </c>
      <c r="P125" s="2">
        <f t="shared" si="41"/>
        <v>108744.73208910297</v>
      </c>
      <c r="Q125" s="2">
        <f t="shared" si="41"/>
        <v>108744.73208910297</v>
      </c>
      <c r="R125" s="2">
        <f t="shared" si="41"/>
        <v>108744.73208910297</v>
      </c>
      <c r="S125" s="2">
        <f t="shared" si="41"/>
        <v>108744.73208910297</v>
      </c>
    </row>
    <row r="126" spans="1:19" outlineLevel="2">
      <c r="A126" s="24"/>
      <c r="B126" s="24"/>
      <c r="C126" s="45"/>
      <c r="D126" s="43"/>
      <c r="E126" s="14" t="s">
        <v>170</v>
      </c>
      <c r="F126" s="14"/>
      <c r="G126" s="14" t="s">
        <v>132</v>
      </c>
      <c r="H126" s="6">
        <f xml:space="preserve"> SUM( J126:S126 )</f>
        <v>8665714.4256472029</v>
      </c>
      <c r="I126" s="14"/>
      <c r="J126" s="6">
        <f t="shared" ref="J126:S126" si="42" xml:space="preserve">  J124 * J125</f>
        <v>1</v>
      </c>
      <c r="K126" s="6">
        <f t="shared" si="42"/>
        <v>413907.28476821189</v>
      </c>
      <c r="L126" s="6">
        <f t="shared" si="42"/>
        <v>639674.89464178204</v>
      </c>
      <c r="M126" s="6">
        <f t="shared" si="42"/>
        <v>1087447.3208910297</v>
      </c>
      <c r="N126" s="6">
        <f t="shared" si="42"/>
        <v>1087447.3208910297</v>
      </c>
      <c r="O126" s="6">
        <f t="shared" si="42"/>
        <v>1087447.3208910297</v>
      </c>
      <c r="P126" s="6">
        <f t="shared" si="42"/>
        <v>1087447.3208910297</v>
      </c>
      <c r="Q126" s="6">
        <f t="shared" si="42"/>
        <v>1087447.3208910297</v>
      </c>
      <c r="R126" s="6">
        <f t="shared" si="42"/>
        <v>1087447.3208910297</v>
      </c>
      <c r="S126" s="6">
        <f t="shared" si="42"/>
        <v>1087447.3208910297</v>
      </c>
    </row>
    <row r="127" spans="1:19" outlineLevel="1"/>
    <row r="128" spans="1:19" outlineLevel="1"/>
    <row r="129" spans="1:19" outlineLevel="1">
      <c r="B129" s="20" t="s">
        <v>8</v>
      </c>
    </row>
    <row r="130" spans="1:19" outlineLevel="2">
      <c r="E130" s="1" t="str">
        <f t="shared" ref="E130:S130" si="43" xml:space="preserve">  E$73</f>
        <v>Investor Cofounder Shares</v>
      </c>
      <c r="F130" s="1">
        <f t="shared" si="43"/>
        <v>0</v>
      </c>
      <c r="G130" s="1" t="str">
        <f t="shared" si="43"/>
        <v>Shares</v>
      </c>
      <c r="H130" s="1">
        <f t="shared" si="43"/>
        <v>0</v>
      </c>
      <c r="I130" s="1">
        <f t="shared" si="43"/>
        <v>0.4</v>
      </c>
      <c r="J130" s="1">
        <f t="shared" si="43"/>
        <v>0.4</v>
      </c>
      <c r="K130" s="1">
        <f t="shared" si="43"/>
        <v>0.4</v>
      </c>
      <c r="L130" s="1">
        <f t="shared" si="43"/>
        <v>0.4</v>
      </c>
      <c r="M130" s="1">
        <f t="shared" si="43"/>
        <v>0.4</v>
      </c>
      <c r="N130" s="1">
        <f t="shared" si="43"/>
        <v>0.4</v>
      </c>
      <c r="O130" s="1">
        <f t="shared" si="43"/>
        <v>0.4</v>
      </c>
      <c r="P130" s="1">
        <f t="shared" si="43"/>
        <v>0.4</v>
      </c>
      <c r="Q130" s="1">
        <f t="shared" si="43"/>
        <v>0.4</v>
      </c>
      <c r="R130" s="1">
        <f t="shared" si="43"/>
        <v>0.4</v>
      </c>
      <c r="S130" s="1">
        <f t="shared" si="43"/>
        <v>0.4</v>
      </c>
    </row>
    <row r="131" spans="1:19" outlineLevel="2">
      <c r="E131" s="2" t="str">
        <f t="shared" ref="E131:S131" si="44" xml:space="preserve">  E$114</f>
        <v>Price per Share</v>
      </c>
      <c r="F131" s="2">
        <f t="shared" si="44"/>
        <v>0</v>
      </c>
      <c r="G131" s="2" t="str">
        <f t="shared" si="44"/>
        <v>GBP</v>
      </c>
      <c r="H131" s="2">
        <f t="shared" si="44"/>
        <v>866571.44256472017</v>
      </c>
      <c r="I131" s="2">
        <f t="shared" si="44"/>
        <v>0</v>
      </c>
      <c r="J131" s="2">
        <f t="shared" si="44"/>
        <v>0.1</v>
      </c>
      <c r="K131" s="2">
        <f t="shared" si="44"/>
        <v>41390.72847682119</v>
      </c>
      <c r="L131" s="2">
        <f t="shared" si="44"/>
        <v>63967.489464178208</v>
      </c>
      <c r="M131" s="2">
        <f t="shared" si="44"/>
        <v>108744.73208910297</v>
      </c>
      <c r="N131" s="2">
        <f t="shared" si="44"/>
        <v>108744.73208910297</v>
      </c>
      <c r="O131" s="2">
        <f t="shared" si="44"/>
        <v>108744.73208910297</v>
      </c>
      <c r="P131" s="2">
        <f t="shared" si="44"/>
        <v>108744.73208910297</v>
      </c>
      <c r="Q131" s="2">
        <f t="shared" si="44"/>
        <v>108744.73208910297</v>
      </c>
      <c r="R131" s="2">
        <f t="shared" si="44"/>
        <v>108744.73208910297</v>
      </c>
      <c r="S131" s="2">
        <f t="shared" si="44"/>
        <v>108744.73208910297</v>
      </c>
    </row>
    <row r="132" spans="1:19" outlineLevel="2">
      <c r="A132" s="24"/>
      <c r="B132" s="24"/>
      <c r="C132" s="45"/>
      <c r="D132" s="43"/>
      <c r="E132" s="14" t="s">
        <v>8</v>
      </c>
      <c r="F132" s="14"/>
      <c r="G132" s="14" t="s">
        <v>132</v>
      </c>
      <c r="H132" s="6">
        <f xml:space="preserve"> SUM( J132:S132 )</f>
        <v>346628.57702588814</v>
      </c>
      <c r="I132" s="14"/>
      <c r="J132" s="6">
        <f t="shared" ref="J132:S132" si="45" xml:space="preserve">  J130 * J131</f>
        <v>4.0000000000000008E-2</v>
      </c>
      <c r="K132" s="6">
        <f t="shared" si="45"/>
        <v>16556.291390728478</v>
      </c>
      <c r="L132" s="6">
        <f t="shared" si="45"/>
        <v>25586.995785671286</v>
      </c>
      <c r="M132" s="6">
        <f t="shared" si="45"/>
        <v>43497.892835641193</v>
      </c>
      <c r="N132" s="6">
        <f t="shared" si="45"/>
        <v>43497.892835641193</v>
      </c>
      <c r="O132" s="6">
        <f t="shared" si="45"/>
        <v>43497.892835641193</v>
      </c>
      <c r="P132" s="6">
        <f t="shared" si="45"/>
        <v>43497.892835641193</v>
      </c>
      <c r="Q132" s="6">
        <f t="shared" si="45"/>
        <v>43497.892835641193</v>
      </c>
      <c r="R132" s="6">
        <f t="shared" si="45"/>
        <v>43497.892835641193</v>
      </c>
      <c r="S132" s="6">
        <f t="shared" si="45"/>
        <v>43497.892835641193</v>
      </c>
    </row>
    <row r="133" spans="1:19" outlineLevel="1"/>
    <row r="134" spans="1:19" outlineLevel="1"/>
    <row r="135" spans="1:19" outlineLevel="1">
      <c r="B135" s="20" t="s">
        <v>146</v>
      </c>
    </row>
    <row r="136" spans="1:19" outlineLevel="2">
      <c r="E136" s="1" t="str">
        <f t="shared" ref="E136:S136" si="46" xml:space="preserve">  E$80</f>
        <v>Other Investor Shares</v>
      </c>
      <c r="F136" s="1">
        <f t="shared" si="46"/>
        <v>0</v>
      </c>
      <c r="G136" s="1" t="str">
        <f t="shared" si="46"/>
        <v>Shares</v>
      </c>
      <c r="H136" s="1">
        <f t="shared" si="46"/>
        <v>0</v>
      </c>
      <c r="I136" s="1">
        <f t="shared" si="46"/>
        <v>0</v>
      </c>
      <c r="J136" s="1">
        <f t="shared" si="46"/>
        <v>0</v>
      </c>
      <c r="K136" s="1">
        <f t="shared" si="46"/>
        <v>6.04</v>
      </c>
      <c r="L136" s="1">
        <f t="shared" si="46"/>
        <v>17.764705882352942</v>
      </c>
      <c r="M136" s="1">
        <f t="shared" si="46"/>
        <v>31.558477508650519</v>
      </c>
      <c r="N136" s="1">
        <f t="shared" si="46"/>
        <v>31.558477508650519</v>
      </c>
      <c r="O136" s="1">
        <f t="shared" si="46"/>
        <v>31.558477508650519</v>
      </c>
      <c r="P136" s="1">
        <f t="shared" si="46"/>
        <v>31.558477508650519</v>
      </c>
      <c r="Q136" s="1">
        <f t="shared" si="46"/>
        <v>31.558477508650519</v>
      </c>
      <c r="R136" s="1">
        <f t="shared" si="46"/>
        <v>31.558477508650519</v>
      </c>
      <c r="S136" s="1">
        <f t="shared" si="46"/>
        <v>31.558477508650519</v>
      </c>
    </row>
    <row r="137" spans="1:19" outlineLevel="2">
      <c r="E137" s="2" t="str">
        <f t="shared" ref="E137:S137" si="47" xml:space="preserve">  E$114</f>
        <v>Price per Share</v>
      </c>
      <c r="F137" s="2">
        <f t="shared" si="47"/>
        <v>0</v>
      </c>
      <c r="G137" s="2" t="str">
        <f t="shared" si="47"/>
        <v>GBP</v>
      </c>
      <c r="H137" s="2">
        <f t="shared" si="47"/>
        <v>866571.44256472017</v>
      </c>
      <c r="I137" s="2">
        <f t="shared" si="47"/>
        <v>0</v>
      </c>
      <c r="J137" s="2">
        <f t="shared" si="47"/>
        <v>0.1</v>
      </c>
      <c r="K137" s="2">
        <f t="shared" si="47"/>
        <v>41390.72847682119</v>
      </c>
      <c r="L137" s="2">
        <f t="shared" si="47"/>
        <v>63967.489464178208</v>
      </c>
      <c r="M137" s="2">
        <f t="shared" si="47"/>
        <v>108744.73208910297</v>
      </c>
      <c r="N137" s="2">
        <f t="shared" si="47"/>
        <v>108744.73208910297</v>
      </c>
      <c r="O137" s="2">
        <f t="shared" si="47"/>
        <v>108744.73208910297</v>
      </c>
      <c r="P137" s="2">
        <f t="shared" si="47"/>
        <v>108744.73208910297</v>
      </c>
      <c r="Q137" s="2">
        <f t="shared" si="47"/>
        <v>108744.73208910297</v>
      </c>
      <c r="R137" s="2">
        <f t="shared" si="47"/>
        <v>108744.73208910297</v>
      </c>
      <c r="S137" s="2">
        <f t="shared" si="47"/>
        <v>108744.73208910297</v>
      </c>
    </row>
    <row r="138" spans="1:19" outlineLevel="2">
      <c r="A138" s="24"/>
      <c r="B138" s="24"/>
      <c r="C138" s="45"/>
      <c r="D138" s="43"/>
      <c r="E138" s="14" t="s">
        <v>146</v>
      </c>
      <c r="F138" s="14"/>
      <c r="G138" s="14" t="s">
        <v>132</v>
      </c>
      <c r="H138" s="6">
        <f xml:space="preserve"> SUM( J138:S138 )</f>
        <v>25409090.909090914</v>
      </c>
      <c r="I138" s="14"/>
      <c r="J138" s="6">
        <f t="shared" ref="J138:S138" si="48" xml:space="preserve">  J136 * J137</f>
        <v>0</v>
      </c>
      <c r="K138" s="6">
        <f t="shared" si="48"/>
        <v>250000</v>
      </c>
      <c r="L138" s="6">
        <f t="shared" si="48"/>
        <v>1136363.6363636365</v>
      </c>
      <c r="M138" s="6">
        <f t="shared" si="48"/>
        <v>3431818.1818181821</v>
      </c>
      <c r="N138" s="6">
        <f t="shared" si="48"/>
        <v>3431818.1818181821</v>
      </c>
      <c r="O138" s="6">
        <f t="shared" si="48"/>
        <v>3431818.1818181821</v>
      </c>
      <c r="P138" s="6">
        <f t="shared" si="48"/>
        <v>3431818.1818181821</v>
      </c>
      <c r="Q138" s="6">
        <f t="shared" si="48"/>
        <v>3431818.1818181821</v>
      </c>
      <c r="R138" s="6">
        <f t="shared" si="48"/>
        <v>3431818.1818181821</v>
      </c>
      <c r="S138" s="6">
        <f t="shared" si="48"/>
        <v>3431818.1818181821</v>
      </c>
    </row>
    <row r="139" spans="1:19" outlineLevel="1"/>
    <row r="141" spans="1:19">
      <c r="A141" s="20" t="s">
        <v>144</v>
      </c>
    </row>
    <row r="142" spans="1:19" outlineLevel="1">
      <c r="B142" s="20" t="s">
        <v>21</v>
      </c>
    </row>
    <row r="143" spans="1:19" outlineLevel="2">
      <c r="A143" s="18"/>
      <c r="B143" s="18"/>
      <c r="C143" s="28"/>
      <c r="D143" s="29"/>
      <c r="E143" s="3" t="str">
        <f xml:space="preserve">  InpS!E$23</f>
        <v>Exit Value</v>
      </c>
      <c r="F143" s="3">
        <f xml:space="preserve">  InpS!F$23</f>
        <v>0</v>
      </c>
      <c r="G143" s="3" t="str">
        <f xml:space="preserve">  InpS!G$23</f>
        <v>GBP</v>
      </c>
      <c r="H143" s="3">
        <f xml:space="preserve">  InpS!H$23</f>
        <v>122500000</v>
      </c>
      <c r="I143" s="3">
        <f xml:space="preserve">  InpS!I$23</f>
        <v>0</v>
      </c>
      <c r="J143" s="3">
        <f xml:space="preserve">  InpS!J$23</f>
        <v>500000</v>
      </c>
      <c r="K143" s="3">
        <f xml:space="preserve">  InpS!K$23</f>
        <v>2000000</v>
      </c>
      <c r="L143" s="3">
        <f xml:space="preserve">  InpS!L$23</f>
        <v>5000000</v>
      </c>
      <c r="M143" s="3">
        <f xml:space="preserve">  InpS!M$23</f>
        <v>10000000</v>
      </c>
      <c r="N143" s="3">
        <f xml:space="preserve">  InpS!N$23</f>
        <v>20000000</v>
      </c>
      <c r="O143" s="3">
        <f xml:space="preserve">  InpS!O$23</f>
        <v>35000000</v>
      </c>
      <c r="P143" s="3">
        <f xml:space="preserve">  InpS!P$23</f>
        <v>50000000</v>
      </c>
      <c r="Q143" s="3">
        <f xml:space="preserve">  InpS!Q$23</f>
        <v>0</v>
      </c>
      <c r="R143" s="3">
        <f xml:space="preserve">  InpS!R$23</f>
        <v>0</v>
      </c>
      <c r="S143" s="3">
        <f xml:space="preserve">  InpS!S$23</f>
        <v>0</v>
      </c>
    </row>
    <row r="144" spans="1:19" outlineLevel="2">
      <c r="A144" s="24"/>
      <c r="B144" s="24"/>
      <c r="C144" s="45"/>
      <c r="D144" s="43"/>
      <c r="E144" s="14" t="s">
        <v>21</v>
      </c>
      <c r="F144" s="14"/>
      <c r="G144" s="14" t="s">
        <v>132</v>
      </c>
      <c r="H144" s="6">
        <f xml:space="preserve"> SUM( J144:S144 )</f>
        <v>122500000</v>
      </c>
      <c r="I144" s="14"/>
      <c r="J144" s="6">
        <f t="shared" ref="J144:S144" si="49" xml:space="preserve">  J143</f>
        <v>500000</v>
      </c>
      <c r="K144" s="6">
        <f t="shared" si="49"/>
        <v>2000000</v>
      </c>
      <c r="L144" s="6">
        <f t="shared" si="49"/>
        <v>5000000</v>
      </c>
      <c r="M144" s="6">
        <f t="shared" si="49"/>
        <v>10000000</v>
      </c>
      <c r="N144" s="6">
        <f t="shared" si="49"/>
        <v>20000000</v>
      </c>
      <c r="O144" s="6">
        <f t="shared" si="49"/>
        <v>35000000</v>
      </c>
      <c r="P144" s="6">
        <f t="shared" si="49"/>
        <v>50000000</v>
      </c>
      <c r="Q144" s="6">
        <f t="shared" si="49"/>
        <v>0</v>
      </c>
      <c r="R144" s="6">
        <f t="shared" si="49"/>
        <v>0</v>
      </c>
      <c r="S144" s="6">
        <f t="shared" si="49"/>
        <v>0</v>
      </c>
    </row>
    <row r="145" spans="1:19" outlineLevel="1"/>
    <row r="146" spans="1:19" outlineLevel="1"/>
    <row r="147" spans="1:19" outlineLevel="1">
      <c r="B147" s="20" t="s">
        <v>136</v>
      </c>
    </row>
    <row r="148" spans="1:19" outlineLevel="2">
      <c r="A148" s="18"/>
      <c r="B148" s="18"/>
      <c r="C148" s="28"/>
      <c r="D148" s="29"/>
      <c r="E148" s="21" t="str">
        <f xml:space="preserve">  InpC!E$28</f>
        <v>Redemption Premium</v>
      </c>
      <c r="F148" s="21">
        <f xml:space="preserve">  InpC!F$28</f>
        <v>1</v>
      </c>
      <c r="G148" s="21" t="str">
        <f xml:space="preserve">  InpC!G$28</f>
        <v>%</v>
      </c>
      <c r="M148" s="15"/>
    </row>
    <row r="149" spans="1:19" outlineLevel="2">
      <c r="E149" s="2" t="str">
        <f t="shared" ref="E149:S149" si="50" xml:space="preserve">  E$14</f>
        <v>Loan Note</v>
      </c>
      <c r="F149" s="2">
        <f t="shared" si="50"/>
        <v>0</v>
      </c>
      <c r="G149" s="2" t="str">
        <f t="shared" si="50"/>
        <v>GBP</v>
      </c>
      <c r="H149" s="2">
        <f t="shared" si="50"/>
        <v>0</v>
      </c>
      <c r="I149" s="2">
        <f t="shared" si="50"/>
        <v>0</v>
      </c>
      <c r="J149" s="2">
        <f t="shared" si="50"/>
        <v>150000</v>
      </c>
      <c r="K149" s="2">
        <f t="shared" si="50"/>
        <v>500000</v>
      </c>
      <c r="L149" s="2">
        <f t="shared" si="50"/>
        <v>1250000</v>
      </c>
      <c r="M149" s="2">
        <f t="shared" si="50"/>
        <v>2750000</v>
      </c>
      <c r="N149" s="2">
        <f t="shared" si="50"/>
        <v>2750000</v>
      </c>
      <c r="O149" s="2">
        <f t="shared" si="50"/>
        <v>2750000</v>
      </c>
      <c r="P149" s="2">
        <f t="shared" si="50"/>
        <v>2750000</v>
      </c>
      <c r="Q149" s="2">
        <f t="shared" si="50"/>
        <v>2750000</v>
      </c>
      <c r="R149" s="2">
        <f t="shared" si="50"/>
        <v>2750000</v>
      </c>
      <c r="S149" s="2">
        <f t="shared" si="50"/>
        <v>2750000</v>
      </c>
    </row>
    <row r="150" spans="1:19" outlineLevel="2">
      <c r="E150" s="48" t="s">
        <v>136</v>
      </c>
      <c r="G150" s="48" t="s">
        <v>132</v>
      </c>
      <c r="H150" s="2">
        <f xml:space="preserve"> SUM( J150:S150 )</f>
        <v>42300000</v>
      </c>
      <c r="J150" s="2">
        <f t="shared" ref="J150:S150" si="51" xml:space="preserve">  J149 * ( 1 + $F148 )</f>
        <v>300000</v>
      </c>
      <c r="K150" s="2">
        <f t="shared" si="51"/>
        <v>1000000</v>
      </c>
      <c r="L150" s="2">
        <f t="shared" si="51"/>
        <v>2500000</v>
      </c>
      <c r="M150" s="2">
        <f t="shared" si="51"/>
        <v>5500000</v>
      </c>
      <c r="N150" s="2">
        <f t="shared" si="51"/>
        <v>5500000</v>
      </c>
      <c r="O150" s="2">
        <f t="shared" si="51"/>
        <v>5500000</v>
      </c>
      <c r="P150" s="2">
        <f t="shared" si="51"/>
        <v>5500000</v>
      </c>
      <c r="Q150" s="2">
        <f t="shared" si="51"/>
        <v>5500000</v>
      </c>
      <c r="R150" s="2">
        <f t="shared" si="51"/>
        <v>5500000</v>
      </c>
      <c r="S150" s="2">
        <f t="shared" si="51"/>
        <v>5500000</v>
      </c>
    </row>
    <row r="151" spans="1:19" outlineLevel="1"/>
    <row r="152" spans="1:19" outlineLevel="1"/>
    <row r="153" spans="1:19" outlineLevel="1">
      <c r="B153" s="20" t="s">
        <v>66</v>
      </c>
    </row>
    <row r="154" spans="1:19" outlineLevel="2">
      <c r="E154" s="2" t="str">
        <f t="shared" ref="E154:S154" si="52" xml:space="preserve">  E$144</f>
        <v>Exit Proceeds</v>
      </c>
      <c r="F154" s="2">
        <f t="shared" si="52"/>
        <v>0</v>
      </c>
      <c r="G154" s="2" t="str">
        <f t="shared" si="52"/>
        <v>GBP</v>
      </c>
      <c r="H154" s="2">
        <f t="shared" si="52"/>
        <v>122500000</v>
      </c>
      <c r="I154" s="2">
        <f t="shared" si="52"/>
        <v>0</v>
      </c>
      <c r="J154" s="2">
        <f t="shared" si="52"/>
        <v>500000</v>
      </c>
      <c r="K154" s="2">
        <f t="shared" si="52"/>
        <v>2000000</v>
      </c>
      <c r="L154" s="2">
        <f t="shared" si="52"/>
        <v>5000000</v>
      </c>
      <c r="M154" s="2">
        <f t="shared" si="52"/>
        <v>10000000</v>
      </c>
      <c r="N154" s="2">
        <f t="shared" si="52"/>
        <v>20000000</v>
      </c>
      <c r="O154" s="2">
        <f t="shared" si="52"/>
        <v>35000000</v>
      </c>
      <c r="P154" s="2">
        <f t="shared" si="52"/>
        <v>50000000</v>
      </c>
      <c r="Q154" s="2">
        <f t="shared" si="52"/>
        <v>0</v>
      </c>
      <c r="R154" s="2">
        <f t="shared" si="52"/>
        <v>0</v>
      </c>
      <c r="S154" s="2">
        <f t="shared" si="52"/>
        <v>0</v>
      </c>
    </row>
    <row r="155" spans="1:19" outlineLevel="2">
      <c r="E155" s="2" t="str">
        <f t="shared" ref="E155:S155" si="53" xml:space="preserve">  E$150</f>
        <v>Loan Repayment</v>
      </c>
      <c r="F155" s="2">
        <f t="shared" si="53"/>
        <v>0</v>
      </c>
      <c r="G155" s="2" t="str">
        <f t="shared" si="53"/>
        <v>GBP</v>
      </c>
      <c r="H155" s="2">
        <f t="shared" si="53"/>
        <v>42300000</v>
      </c>
      <c r="I155" s="2">
        <f t="shared" si="53"/>
        <v>0</v>
      </c>
      <c r="J155" s="2">
        <f t="shared" si="53"/>
        <v>300000</v>
      </c>
      <c r="K155" s="2">
        <f t="shared" si="53"/>
        <v>1000000</v>
      </c>
      <c r="L155" s="2">
        <f t="shared" si="53"/>
        <v>2500000</v>
      </c>
      <c r="M155" s="2">
        <f t="shared" si="53"/>
        <v>5500000</v>
      </c>
      <c r="N155" s="2">
        <f t="shared" si="53"/>
        <v>5500000</v>
      </c>
      <c r="O155" s="2">
        <f t="shared" si="53"/>
        <v>5500000</v>
      </c>
      <c r="P155" s="2">
        <f t="shared" si="53"/>
        <v>5500000</v>
      </c>
      <c r="Q155" s="2">
        <f t="shared" si="53"/>
        <v>5500000</v>
      </c>
      <c r="R155" s="2">
        <f t="shared" si="53"/>
        <v>5500000</v>
      </c>
      <c r="S155" s="2">
        <f t="shared" si="53"/>
        <v>5500000</v>
      </c>
    </row>
    <row r="156" spans="1:19" outlineLevel="2">
      <c r="A156" s="24"/>
      <c r="B156" s="24"/>
      <c r="C156" s="45"/>
      <c r="D156" s="43"/>
      <c r="E156" s="14" t="s">
        <v>66</v>
      </c>
      <c r="F156" s="14"/>
      <c r="G156" s="14" t="s">
        <v>132</v>
      </c>
      <c r="H156" s="6">
        <f xml:space="preserve"> SUM( J156:S156 )</f>
        <v>25800000</v>
      </c>
      <c r="I156" s="14"/>
      <c r="J156" s="6">
        <f t="shared" ref="J156:S156" si="54" xml:space="preserve">  IF( J154 &gt; J155, J155, J154 )</f>
        <v>300000</v>
      </c>
      <c r="K156" s="6">
        <f t="shared" si="54"/>
        <v>1000000</v>
      </c>
      <c r="L156" s="6">
        <f t="shared" si="54"/>
        <v>2500000</v>
      </c>
      <c r="M156" s="6">
        <f t="shared" si="54"/>
        <v>5500000</v>
      </c>
      <c r="N156" s="6">
        <f t="shared" si="54"/>
        <v>5500000</v>
      </c>
      <c r="O156" s="6">
        <f t="shared" si="54"/>
        <v>5500000</v>
      </c>
      <c r="P156" s="6">
        <f t="shared" si="54"/>
        <v>5500000</v>
      </c>
      <c r="Q156" s="6">
        <f t="shared" si="54"/>
        <v>0</v>
      </c>
      <c r="R156" s="6">
        <f t="shared" si="54"/>
        <v>0</v>
      </c>
      <c r="S156" s="6">
        <f t="shared" si="54"/>
        <v>0</v>
      </c>
    </row>
    <row r="157" spans="1:19" outlineLevel="1"/>
    <row r="158" spans="1:19" outlineLevel="1"/>
    <row r="159" spans="1:19" outlineLevel="1">
      <c r="B159" s="20" t="s">
        <v>81</v>
      </c>
    </row>
    <row r="160" spans="1:19" outlineLevel="2">
      <c r="E160" s="2" t="str">
        <f t="shared" ref="E160:S160" si="55" xml:space="preserve">  E$144</f>
        <v>Exit Proceeds</v>
      </c>
      <c r="F160" s="2">
        <f t="shared" si="55"/>
        <v>0</v>
      </c>
      <c r="G160" s="2" t="str">
        <f t="shared" si="55"/>
        <v>GBP</v>
      </c>
      <c r="H160" s="2">
        <f t="shared" si="55"/>
        <v>122500000</v>
      </c>
      <c r="I160" s="2">
        <f t="shared" si="55"/>
        <v>0</v>
      </c>
      <c r="J160" s="2">
        <f t="shared" si="55"/>
        <v>500000</v>
      </c>
      <c r="K160" s="2">
        <f t="shared" si="55"/>
        <v>2000000</v>
      </c>
      <c r="L160" s="2">
        <f t="shared" si="55"/>
        <v>5000000</v>
      </c>
      <c r="M160" s="2">
        <f t="shared" si="55"/>
        <v>10000000</v>
      </c>
      <c r="N160" s="2">
        <f t="shared" si="55"/>
        <v>20000000</v>
      </c>
      <c r="O160" s="2">
        <f t="shared" si="55"/>
        <v>35000000</v>
      </c>
      <c r="P160" s="2">
        <f t="shared" si="55"/>
        <v>50000000</v>
      </c>
      <c r="Q160" s="2">
        <f t="shared" si="55"/>
        <v>0</v>
      </c>
      <c r="R160" s="2">
        <f t="shared" si="55"/>
        <v>0</v>
      </c>
      <c r="S160" s="2">
        <f t="shared" si="55"/>
        <v>0</v>
      </c>
    </row>
    <row r="161" spans="1:19" outlineLevel="2">
      <c r="E161" s="2" t="str">
        <f t="shared" ref="E161:S161" si="56" xml:space="preserve">  E$156</f>
        <v>Loan and Redemption Premium Repayment</v>
      </c>
      <c r="F161" s="2">
        <f t="shared" si="56"/>
        <v>0</v>
      </c>
      <c r="G161" s="2" t="str">
        <f t="shared" si="56"/>
        <v>GBP</v>
      </c>
      <c r="H161" s="2">
        <f t="shared" si="56"/>
        <v>25800000</v>
      </c>
      <c r="I161" s="2">
        <f t="shared" si="56"/>
        <v>0</v>
      </c>
      <c r="J161" s="2">
        <f t="shared" si="56"/>
        <v>300000</v>
      </c>
      <c r="K161" s="2">
        <f t="shared" si="56"/>
        <v>1000000</v>
      </c>
      <c r="L161" s="2">
        <f t="shared" si="56"/>
        <v>2500000</v>
      </c>
      <c r="M161" s="2">
        <f t="shared" si="56"/>
        <v>5500000</v>
      </c>
      <c r="N161" s="2">
        <f t="shared" si="56"/>
        <v>5500000</v>
      </c>
      <c r="O161" s="2">
        <f t="shared" si="56"/>
        <v>5500000</v>
      </c>
      <c r="P161" s="2">
        <f t="shared" si="56"/>
        <v>5500000</v>
      </c>
      <c r="Q161" s="2">
        <f t="shared" si="56"/>
        <v>0</v>
      </c>
      <c r="R161" s="2">
        <f t="shared" si="56"/>
        <v>0</v>
      </c>
      <c r="S161" s="2">
        <f t="shared" si="56"/>
        <v>0</v>
      </c>
    </row>
    <row r="162" spans="1:19" outlineLevel="2">
      <c r="E162" s="48" t="s">
        <v>81</v>
      </c>
      <c r="G162" s="48" t="s">
        <v>132</v>
      </c>
      <c r="H162" s="2">
        <f xml:space="preserve"> SUM( J162:S162 )</f>
        <v>96700000</v>
      </c>
      <c r="J162" s="2">
        <f t="shared" ref="J162:S162" si="57" xml:space="preserve">  J160 - J161</f>
        <v>200000</v>
      </c>
      <c r="K162" s="2">
        <f t="shared" si="57"/>
        <v>1000000</v>
      </c>
      <c r="L162" s="2">
        <f t="shared" si="57"/>
        <v>2500000</v>
      </c>
      <c r="M162" s="2">
        <f t="shared" si="57"/>
        <v>4500000</v>
      </c>
      <c r="N162" s="2">
        <f t="shared" si="57"/>
        <v>14500000</v>
      </c>
      <c r="O162" s="2">
        <f t="shared" si="57"/>
        <v>29500000</v>
      </c>
      <c r="P162" s="2">
        <f t="shared" si="57"/>
        <v>44500000</v>
      </c>
      <c r="Q162" s="2">
        <f t="shared" si="57"/>
        <v>0</v>
      </c>
      <c r="R162" s="2">
        <f t="shared" si="57"/>
        <v>0</v>
      </c>
      <c r="S162" s="2">
        <f t="shared" si="57"/>
        <v>0</v>
      </c>
    </row>
    <row r="163" spans="1:19" outlineLevel="1"/>
    <row r="164" spans="1:19" outlineLevel="1"/>
    <row r="165" spans="1:19" outlineLevel="1">
      <c r="B165" s="20" t="s">
        <v>171</v>
      </c>
    </row>
    <row r="166" spans="1:19" outlineLevel="2">
      <c r="E166" s="2" t="str">
        <f t="shared" ref="E166:S166" si="58" xml:space="preserve">  E$162</f>
        <v>Proceeds After Loan Repayment</v>
      </c>
      <c r="F166" s="2">
        <f t="shared" si="58"/>
        <v>0</v>
      </c>
      <c r="G166" s="2" t="str">
        <f t="shared" si="58"/>
        <v>GBP</v>
      </c>
      <c r="H166" s="2">
        <f t="shared" si="58"/>
        <v>96700000</v>
      </c>
      <c r="I166" s="2">
        <f t="shared" si="58"/>
        <v>0</v>
      </c>
      <c r="J166" s="2">
        <f t="shared" si="58"/>
        <v>200000</v>
      </c>
      <c r="K166" s="2">
        <f t="shared" si="58"/>
        <v>1000000</v>
      </c>
      <c r="L166" s="2">
        <f t="shared" si="58"/>
        <v>2500000</v>
      </c>
      <c r="M166" s="2">
        <f t="shared" si="58"/>
        <v>4500000</v>
      </c>
      <c r="N166" s="2">
        <f t="shared" si="58"/>
        <v>14500000</v>
      </c>
      <c r="O166" s="2">
        <f t="shared" si="58"/>
        <v>29500000</v>
      </c>
      <c r="P166" s="2">
        <f t="shared" si="58"/>
        <v>44500000</v>
      </c>
      <c r="Q166" s="2">
        <f t="shared" si="58"/>
        <v>0</v>
      </c>
      <c r="R166" s="2">
        <f t="shared" si="58"/>
        <v>0</v>
      </c>
      <c r="S166" s="2">
        <f t="shared" si="58"/>
        <v>0</v>
      </c>
    </row>
    <row r="167" spans="1:19" outlineLevel="2">
      <c r="E167" s="15" t="str">
        <f t="shared" ref="E167:S167" si="59" xml:space="preserve">  E$86</f>
        <v>Sector Cofounder %</v>
      </c>
      <c r="F167" s="15">
        <f t="shared" si="59"/>
        <v>0</v>
      </c>
      <c r="G167" s="15" t="str">
        <f t="shared" si="59"/>
        <v>%</v>
      </c>
      <c r="H167" s="15">
        <f t="shared" si="59"/>
        <v>0</v>
      </c>
      <c r="I167" s="15">
        <f t="shared" si="59"/>
        <v>0</v>
      </c>
      <c r="J167" s="15">
        <f t="shared" si="59"/>
        <v>0.82781456953642385</v>
      </c>
      <c r="K167" s="15">
        <f t="shared" si="59"/>
        <v>0.75255869957856714</v>
      </c>
      <c r="L167" s="15">
        <f t="shared" si="59"/>
        <v>0.63967489464178218</v>
      </c>
      <c r="M167" s="15">
        <f t="shared" si="59"/>
        <v>0.54372366044551479</v>
      </c>
      <c r="N167" s="15">
        <f t="shared" si="59"/>
        <v>0.54372366044551479</v>
      </c>
      <c r="O167" s="15">
        <f t="shared" si="59"/>
        <v>0.54372366044551479</v>
      </c>
      <c r="P167" s="15">
        <f t="shared" si="59"/>
        <v>0.54372366044551479</v>
      </c>
      <c r="Q167" s="15">
        <f t="shared" si="59"/>
        <v>0.54372366044551479</v>
      </c>
      <c r="R167" s="15">
        <f t="shared" si="59"/>
        <v>0.54372366044551479</v>
      </c>
      <c r="S167" s="15">
        <f t="shared" si="59"/>
        <v>0.54372366044551479</v>
      </c>
    </row>
    <row r="168" spans="1:19" outlineLevel="2">
      <c r="A168" s="24"/>
      <c r="B168" s="24"/>
      <c r="C168" s="45"/>
      <c r="D168" s="43"/>
      <c r="E168" s="14" t="s">
        <v>171</v>
      </c>
      <c r="F168" s="14"/>
      <c r="G168" s="14" t="s">
        <v>132</v>
      </c>
      <c r="H168" s="6">
        <f xml:space="preserve"> SUM( J168:S168 )</f>
        <v>53083609.271523178</v>
      </c>
      <c r="I168" s="14"/>
      <c r="J168" s="6">
        <f t="shared" ref="J168:S168" si="60" xml:space="preserve">  J166 * J167</f>
        <v>165562.91390728476</v>
      </c>
      <c r="K168" s="6">
        <f t="shared" si="60"/>
        <v>752558.69957856718</v>
      </c>
      <c r="L168" s="6">
        <f t="shared" si="60"/>
        <v>1599187.2366044554</v>
      </c>
      <c r="M168" s="6">
        <f t="shared" si="60"/>
        <v>2446756.4720048164</v>
      </c>
      <c r="N168" s="6">
        <f t="shared" si="60"/>
        <v>7883993.0764599647</v>
      </c>
      <c r="O168" s="6">
        <f t="shared" si="60"/>
        <v>16039847.983142687</v>
      </c>
      <c r="P168" s="6">
        <f t="shared" si="60"/>
        <v>24195702.889825407</v>
      </c>
      <c r="Q168" s="6">
        <f t="shared" si="60"/>
        <v>0</v>
      </c>
      <c r="R168" s="6">
        <f t="shared" si="60"/>
        <v>0</v>
      </c>
      <c r="S168" s="6">
        <f t="shared" si="60"/>
        <v>0</v>
      </c>
    </row>
    <row r="169" spans="1:19" outlineLevel="1"/>
    <row r="170" spans="1:19" outlineLevel="1"/>
    <row r="171" spans="1:19" outlineLevel="1">
      <c r="B171" s="20" t="s">
        <v>104</v>
      </c>
    </row>
    <row r="172" spans="1:19" outlineLevel="2">
      <c r="E172" s="2" t="str">
        <f t="shared" ref="E172:S172" si="61" xml:space="preserve">  E$162</f>
        <v>Proceeds After Loan Repayment</v>
      </c>
      <c r="F172" s="2">
        <f t="shared" si="61"/>
        <v>0</v>
      </c>
      <c r="G172" s="2" t="str">
        <f t="shared" si="61"/>
        <v>GBP</v>
      </c>
      <c r="H172" s="2">
        <f t="shared" si="61"/>
        <v>96700000</v>
      </c>
      <c r="I172" s="2">
        <f t="shared" si="61"/>
        <v>0</v>
      </c>
      <c r="J172" s="2">
        <f t="shared" si="61"/>
        <v>200000</v>
      </c>
      <c r="K172" s="2">
        <f t="shared" si="61"/>
        <v>1000000</v>
      </c>
      <c r="L172" s="2">
        <f t="shared" si="61"/>
        <v>2500000</v>
      </c>
      <c r="M172" s="2">
        <f t="shared" si="61"/>
        <v>4500000</v>
      </c>
      <c r="N172" s="2">
        <f t="shared" si="61"/>
        <v>14500000</v>
      </c>
      <c r="O172" s="2">
        <f t="shared" si="61"/>
        <v>29500000</v>
      </c>
      <c r="P172" s="2">
        <f t="shared" si="61"/>
        <v>44500000</v>
      </c>
      <c r="Q172" s="2">
        <f t="shared" si="61"/>
        <v>0</v>
      </c>
      <c r="R172" s="2">
        <f t="shared" si="61"/>
        <v>0</v>
      </c>
      <c r="S172" s="2">
        <f t="shared" si="61"/>
        <v>0</v>
      </c>
    </row>
    <row r="173" spans="1:19" outlineLevel="2">
      <c r="E173" s="15" t="str">
        <f t="shared" ref="E173:S173" si="62" xml:space="preserve">  E$92</f>
        <v>Studio Cofounder %</v>
      </c>
      <c r="F173" s="15">
        <f t="shared" si="62"/>
        <v>0</v>
      </c>
      <c r="G173" s="15" t="str">
        <f t="shared" si="62"/>
        <v>%</v>
      </c>
      <c r="H173" s="15">
        <f t="shared" si="62"/>
        <v>0</v>
      </c>
      <c r="I173" s="15">
        <f t="shared" si="62"/>
        <v>0</v>
      </c>
      <c r="J173" s="15">
        <f t="shared" si="62"/>
        <v>0.16556291390728478</v>
      </c>
      <c r="K173" s="15">
        <f t="shared" si="62"/>
        <v>0.15051173991571343</v>
      </c>
      <c r="L173" s="15">
        <f t="shared" si="62"/>
        <v>0.12793497892835642</v>
      </c>
      <c r="M173" s="15">
        <f t="shared" si="62"/>
        <v>0.10874473208910296</v>
      </c>
      <c r="N173" s="15">
        <f t="shared" si="62"/>
        <v>0.10874473208910296</v>
      </c>
      <c r="O173" s="15">
        <f t="shared" si="62"/>
        <v>0.10874473208910296</v>
      </c>
      <c r="P173" s="15">
        <f t="shared" si="62"/>
        <v>0.10874473208910296</v>
      </c>
      <c r="Q173" s="15">
        <f t="shared" si="62"/>
        <v>0.10874473208910296</v>
      </c>
      <c r="R173" s="15">
        <f t="shared" si="62"/>
        <v>0.10874473208910296</v>
      </c>
      <c r="S173" s="15">
        <f t="shared" si="62"/>
        <v>0.10874473208910296</v>
      </c>
    </row>
    <row r="174" spans="1:19" outlineLevel="2">
      <c r="A174" s="24"/>
      <c r="B174" s="24"/>
      <c r="C174" s="45"/>
      <c r="D174" s="43"/>
      <c r="E174" s="14" t="s">
        <v>104</v>
      </c>
      <c r="F174" s="14"/>
      <c r="G174" s="14" t="s">
        <v>132</v>
      </c>
      <c r="H174" s="6">
        <f xml:space="preserve"> SUM( J174:S174 )</f>
        <v>10616721.854304638</v>
      </c>
      <c r="I174" s="14"/>
      <c r="J174" s="6">
        <f t="shared" ref="J174:S174" si="63" xml:space="preserve">  J172 * J173</f>
        <v>33112.582781456957</v>
      </c>
      <c r="K174" s="6">
        <f t="shared" si="63"/>
        <v>150511.73991571344</v>
      </c>
      <c r="L174" s="6">
        <f t="shared" si="63"/>
        <v>319837.44732089108</v>
      </c>
      <c r="M174" s="6">
        <f t="shared" si="63"/>
        <v>489351.29440096329</v>
      </c>
      <c r="N174" s="6">
        <f t="shared" si="63"/>
        <v>1576798.6152919929</v>
      </c>
      <c r="O174" s="6">
        <f t="shared" si="63"/>
        <v>3207969.5966285374</v>
      </c>
      <c r="P174" s="6">
        <f t="shared" si="63"/>
        <v>4839140.5779650817</v>
      </c>
      <c r="Q174" s="6">
        <f t="shared" si="63"/>
        <v>0</v>
      </c>
      <c r="R174" s="6">
        <f t="shared" si="63"/>
        <v>0</v>
      </c>
      <c r="S174" s="6">
        <f t="shared" si="63"/>
        <v>0</v>
      </c>
    </row>
    <row r="175" spans="1:19" outlineLevel="1"/>
    <row r="176" spans="1:19" outlineLevel="1"/>
    <row r="177" spans="1:19" outlineLevel="1">
      <c r="B177" s="20" t="s">
        <v>155</v>
      </c>
    </row>
    <row r="178" spans="1:19" outlineLevel="2">
      <c r="E178" s="2" t="str">
        <f t="shared" ref="E178:S178" si="64" xml:space="preserve">  E$162</f>
        <v>Proceeds After Loan Repayment</v>
      </c>
      <c r="F178" s="2">
        <f t="shared" si="64"/>
        <v>0</v>
      </c>
      <c r="G178" s="2" t="str">
        <f t="shared" si="64"/>
        <v>GBP</v>
      </c>
      <c r="H178" s="2">
        <f t="shared" si="64"/>
        <v>96700000</v>
      </c>
      <c r="I178" s="2">
        <f t="shared" si="64"/>
        <v>0</v>
      </c>
      <c r="J178" s="2">
        <f t="shared" si="64"/>
        <v>200000</v>
      </c>
      <c r="K178" s="2">
        <f t="shared" si="64"/>
        <v>1000000</v>
      </c>
      <c r="L178" s="2">
        <f t="shared" si="64"/>
        <v>2500000</v>
      </c>
      <c r="M178" s="2">
        <f t="shared" si="64"/>
        <v>4500000</v>
      </c>
      <c r="N178" s="2">
        <f t="shared" si="64"/>
        <v>14500000</v>
      </c>
      <c r="O178" s="2">
        <f t="shared" si="64"/>
        <v>29500000</v>
      </c>
      <c r="P178" s="2">
        <f t="shared" si="64"/>
        <v>44500000</v>
      </c>
      <c r="Q178" s="2">
        <f t="shared" si="64"/>
        <v>0</v>
      </c>
      <c r="R178" s="2">
        <f t="shared" si="64"/>
        <v>0</v>
      </c>
      <c r="S178" s="2">
        <f t="shared" si="64"/>
        <v>0</v>
      </c>
    </row>
    <row r="179" spans="1:19" outlineLevel="2">
      <c r="E179" s="15" t="str">
        <f t="shared" ref="E179:S179" si="65" xml:space="preserve">  E$98</f>
        <v>Investor Cofounder %</v>
      </c>
      <c r="F179" s="15">
        <f t="shared" si="65"/>
        <v>0</v>
      </c>
      <c r="G179" s="15" t="str">
        <f t="shared" si="65"/>
        <v>%</v>
      </c>
      <c r="H179" s="15">
        <f t="shared" si="65"/>
        <v>0</v>
      </c>
      <c r="I179" s="15">
        <f t="shared" si="65"/>
        <v>0</v>
      </c>
      <c r="J179" s="15">
        <f t="shared" si="65"/>
        <v>6.6225165562913916E-3</v>
      </c>
      <c r="K179" s="15">
        <f t="shared" si="65"/>
        <v>6.0204695966285379E-3</v>
      </c>
      <c r="L179" s="15">
        <f t="shared" si="65"/>
        <v>5.1173991571342569E-3</v>
      </c>
      <c r="M179" s="15">
        <f t="shared" si="65"/>
        <v>4.3497892835641181E-3</v>
      </c>
      <c r="N179" s="15">
        <f t="shared" si="65"/>
        <v>4.3497892835641181E-3</v>
      </c>
      <c r="O179" s="15">
        <f t="shared" si="65"/>
        <v>4.3497892835641181E-3</v>
      </c>
      <c r="P179" s="15">
        <f t="shared" si="65"/>
        <v>4.3497892835641181E-3</v>
      </c>
      <c r="Q179" s="15">
        <f t="shared" si="65"/>
        <v>4.3497892835641181E-3</v>
      </c>
      <c r="R179" s="15">
        <f t="shared" si="65"/>
        <v>4.3497892835641181E-3</v>
      </c>
      <c r="S179" s="15">
        <f t="shared" si="65"/>
        <v>4.3497892835641181E-3</v>
      </c>
    </row>
    <row r="180" spans="1:19" outlineLevel="2">
      <c r="A180" s="24"/>
      <c r="B180" s="24"/>
      <c r="C180" s="45"/>
      <c r="D180" s="43"/>
      <c r="E180" s="14" t="s">
        <v>155</v>
      </c>
      <c r="F180" s="14"/>
      <c r="G180" s="14" t="s">
        <v>132</v>
      </c>
      <c r="H180" s="6">
        <f xml:space="preserve"> SUM( J180:S180 )</f>
        <v>424668.87417218543</v>
      </c>
      <c r="I180" s="14"/>
      <c r="J180" s="6">
        <f t="shared" ref="J180:S180" si="66" xml:space="preserve">  J178 * J179</f>
        <v>1324.5033112582782</v>
      </c>
      <c r="K180" s="6">
        <f t="shared" si="66"/>
        <v>6020.4695966285381</v>
      </c>
      <c r="L180" s="6">
        <f t="shared" si="66"/>
        <v>12793.497892835643</v>
      </c>
      <c r="M180" s="6">
        <f t="shared" si="66"/>
        <v>19574.05177603853</v>
      </c>
      <c r="N180" s="6">
        <f t="shared" si="66"/>
        <v>63071.944611679712</v>
      </c>
      <c r="O180" s="6">
        <f t="shared" si="66"/>
        <v>128318.78386514148</v>
      </c>
      <c r="P180" s="6">
        <f t="shared" si="66"/>
        <v>193565.62311860325</v>
      </c>
      <c r="Q180" s="6">
        <f t="shared" si="66"/>
        <v>0</v>
      </c>
      <c r="R180" s="6">
        <f t="shared" si="66"/>
        <v>0</v>
      </c>
      <c r="S180" s="6">
        <f t="shared" si="66"/>
        <v>0</v>
      </c>
    </row>
    <row r="181" spans="1:19" outlineLevel="1"/>
    <row r="182" spans="1:19" outlineLevel="1"/>
    <row r="183" spans="1:19" outlineLevel="1">
      <c r="B183" s="20" t="s">
        <v>9</v>
      </c>
    </row>
    <row r="184" spans="1:19" outlineLevel="2">
      <c r="E184" s="2" t="str">
        <f t="shared" ref="E184:S184" si="67" xml:space="preserve">  E$162</f>
        <v>Proceeds After Loan Repayment</v>
      </c>
      <c r="F184" s="2">
        <f t="shared" si="67"/>
        <v>0</v>
      </c>
      <c r="G184" s="2" t="str">
        <f t="shared" si="67"/>
        <v>GBP</v>
      </c>
      <c r="H184" s="2">
        <f t="shared" si="67"/>
        <v>96700000</v>
      </c>
      <c r="I184" s="2">
        <f t="shared" si="67"/>
        <v>0</v>
      </c>
      <c r="J184" s="2">
        <f t="shared" si="67"/>
        <v>200000</v>
      </c>
      <c r="K184" s="2">
        <f t="shared" si="67"/>
        <v>1000000</v>
      </c>
      <c r="L184" s="2">
        <f t="shared" si="67"/>
        <v>2500000</v>
      </c>
      <c r="M184" s="2">
        <f t="shared" si="67"/>
        <v>4500000</v>
      </c>
      <c r="N184" s="2">
        <f t="shared" si="67"/>
        <v>14500000</v>
      </c>
      <c r="O184" s="2">
        <f t="shared" si="67"/>
        <v>29500000</v>
      </c>
      <c r="P184" s="2">
        <f t="shared" si="67"/>
        <v>44500000</v>
      </c>
      <c r="Q184" s="2">
        <f t="shared" si="67"/>
        <v>0</v>
      </c>
      <c r="R184" s="2">
        <f t="shared" si="67"/>
        <v>0</v>
      </c>
      <c r="S184" s="2">
        <f t="shared" si="67"/>
        <v>0</v>
      </c>
    </row>
    <row r="185" spans="1:19" outlineLevel="2">
      <c r="E185" s="15" t="str">
        <f t="shared" ref="E185:S185" si="68" xml:space="preserve">  E$104</f>
        <v>Other Investor %</v>
      </c>
      <c r="F185" s="15">
        <f t="shared" si="68"/>
        <v>0</v>
      </c>
      <c r="G185" s="15" t="str">
        <f t="shared" si="68"/>
        <v>%</v>
      </c>
      <c r="H185" s="15">
        <f t="shared" si="68"/>
        <v>0</v>
      </c>
      <c r="I185" s="15">
        <f t="shared" si="68"/>
        <v>0</v>
      </c>
      <c r="J185" s="15">
        <f t="shared" si="68"/>
        <v>0</v>
      </c>
      <c r="K185" s="15">
        <f t="shared" si="68"/>
        <v>9.0909090909090912E-2</v>
      </c>
      <c r="L185" s="15">
        <f t="shared" si="68"/>
        <v>0.22727272727272729</v>
      </c>
      <c r="M185" s="15">
        <f t="shared" si="68"/>
        <v>0.3431818181818182</v>
      </c>
      <c r="N185" s="15">
        <f t="shared" si="68"/>
        <v>0.3431818181818182</v>
      </c>
      <c r="O185" s="15">
        <f t="shared" si="68"/>
        <v>0.3431818181818182</v>
      </c>
      <c r="P185" s="15">
        <f t="shared" si="68"/>
        <v>0.3431818181818182</v>
      </c>
      <c r="Q185" s="15">
        <f t="shared" si="68"/>
        <v>0.3431818181818182</v>
      </c>
      <c r="R185" s="15">
        <f t="shared" si="68"/>
        <v>0.3431818181818182</v>
      </c>
      <c r="S185" s="15">
        <f t="shared" si="68"/>
        <v>0.3431818181818182</v>
      </c>
    </row>
    <row r="186" spans="1:19" outlineLevel="2">
      <c r="A186" s="24"/>
      <c r="B186" s="24"/>
      <c r="C186" s="45"/>
      <c r="D186" s="43"/>
      <c r="E186" s="14" t="s">
        <v>9</v>
      </c>
      <c r="F186" s="14"/>
      <c r="G186" s="14" t="s">
        <v>132</v>
      </c>
      <c r="H186" s="6">
        <f xml:space="preserve"> SUM( J186:S186 )</f>
        <v>32575000.000000004</v>
      </c>
      <c r="I186" s="14"/>
      <c r="J186" s="6">
        <f t="shared" ref="J186:S186" si="69" xml:space="preserve">  J184 * J185</f>
        <v>0</v>
      </c>
      <c r="K186" s="6">
        <f t="shared" si="69"/>
        <v>90909.090909090912</v>
      </c>
      <c r="L186" s="6">
        <f t="shared" si="69"/>
        <v>568181.81818181823</v>
      </c>
      <c r="M186" s="6">
        <f t="shared" si="69"/>
        <v>1544318.1818181819</v>
      </c>
      <c r="N186" s="6">
        <f t="shared" si="69"/>
        <v>4976136.3636363642</v>
      </c>
      <c r="O186" s="6">
        <f t="shared" si="69"/>
        <v>10123863.636363637</v>
      </c>
      <c r="P186" s="6">
        <f t="shared" si="69"/>
        <v>15271590.90909091</v>
      </c>
      <c r="Q186" s="6">
        <f t="shared" si="69"/>
        <v>0</v>
      </c>
      <c r="R186" s="6">
        <f t="shared" si="69"/>
        <v>0</v>
      </c>
      <c r="S186" s="6">
        <f t="shared" si="69"/>
        <v>0</v>
      </c>
    </row>
    <row r="187" spans="1:19" outlineLevel="1"/>
    <row r="190" spans="1:19">
      <c r="B190" s="20" t="s">
        <v>139</v>
      </c>
    </row>
  </sheetData>
  <conditionalFormatting sqref="F2:F3">
    <cfRule type="cellIs" dxfId="70" priority="1" stopIfTrue="1" operator="notEqual">
      <formula>0</formula>
    </cfRule>
    <cfRule type="cellIs" dxfId="69" priority="2" stopIfTrue="1" operator="equal">
      <formula>""</formula>
    </cfRule>
  </conditionalFormatting>
  <conditionalFormatting sqref="J3:S3">
    <cfRule type="cellIs" dxfId="68" priority="8" operator="equal">
      <formula>"PPA ext."</formula>
    </cfRule>
    <cfRule type="cellIs" dxfId="67" priority="9" operator="equal">
      <formula>"Delay"</formula>
    </cfRule>
    <cfRule type="cellIs" dxfId="66" priority="10" operator="equal">
      <formula>"Fin Close"</formula>
    </cfRule>
    <cfRule type="cellIs" dxfId="65" priority="11" stopIfTrue="1" operator="equal">
      <formula>"Construction"</formula>
    </cfRule>
    <cfRule type="cellIs" dxfId="64"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Model Checks and Alerts</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63" priority="1" stopIfTrue="1" operator="notEqual">
      <formula>0</formula>
    </cfRule>
    <cfRule type="cellIs" dxfId="62" priority="2" stopIfTrue="1" operator="equal">
      <formula>""</formula>
    </cfRule>
  </conditionalFormatting>
  <conditionalFormatting sqref="J3:S3">
    <cfRule type="cellIs" dxfId="61" priority="8" operator="equal">
      <formula>"PPA ext."</formula>
    </cfRule>
    <cfRule type="cellIs" dxfId="60" priority="9" operator="equal">
      <formula>"Delay"</formula>
    </cfRule>
    <cfRule type="cellIs" dxfId="59" priority="10" operator="equal">
      <formula>"Fin Close"</formula>
    </cfRule>
    <cfRule type="cellIs" dxfId="58" priority="11" stopIfTrue="1" operator="equal">
      <formula>"Construction"</formula>
    </cfRule>
    <cfRule type="cellIs" dxfId="57"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sheetPr>
  <dimension ref="A1:S83"/>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45.5546875" style="48" bestFit="1" customWidth="1"/>
    <col min="6" max="6" width="20.88671875" style="48" bestFit="1" customWidth="1"/>
    <col min="7" max="7" width="13.33203125" style="48" bestFit="1" customWidth="1"/>
    <col min="8" max="8" width="13" style="48" bestFit="1" customWidth="1"/>
    <col min="9" max="9" width="3.44140625" style="48" customWidth="1"/>
    <col min="10" max="12" width="12.33203125" style="48" bestFit="1" customWidth="1"/>
    <col min="13" max="19" width="13"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Cohort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62</v>
      </c>
    </row>
    <row r="9" spans="1:19" outlineLevel="1">
      <c r="B9" s="20" t="s">
        <v>126</v>
      </c>
    </row>
    <row r="10" spans="1:19" s="64" customFormat="1" outlineLevel="1">
      <c r="A10" s="33"/>
      <c r="B10" s="33"/>
      <c r="C10" s="62"/>
      <c r="D10" s="58"/>
      <c r="E10" s="13" t="str">
        <f xml:space="preserve">  InpC!E$31</f>
        <v>Companies in Cohort</v>
      </c>
      <c r="F10" s="13">
        <f xml:space="preserve">  InpC!F$31</f>
        <v>0</v>
      </c>
      <c r="G10" s="13" t="str">
        <f xml:space="preserve">  InpC!G$31</f>
        <v>Companies</v>
      </c>
      <c r="M10" s="109"/>
    </row>
    <row r="11" spans="1:19" outlineLevel="1">
      <c r="A11" s="18"/>
      <c r="B11" s="18"/>
      <c r="C11" s="28"/>
      <c r="D11" s="29"/>
      <c r="E11" s="9" t="str">
        <f xml:space="preserve">  Time!E$16</f>
        <v>Period number</v>
      </c>
      <c r="F11" s="9">
        <f xml:space="preserve">  Time!F$16</f>
        <v>0</v>
      </c>
      <c r="G11" s="9" t="str">
        <f xml:space="preserve">  Time!G$16</f>
        <v>Counter</v>
      </c>
      <c r="H11" s="9">
        <f xml:space="preserve">  Time!H$16</f>
        <v>0</v>
      </c>
      <c r="I11" s="9">
        <f xml:space="preserve">  Time!I$16</f>
        <v>0</v>
      </c>
      <c r="J11" s="9">
        <f xml:space="preserve">  Time!J$16</f>
        <v>1</v>
      </c>
      <c r="K11" s="9">
        <f xml:space="preserve">  Time!K$16</f>
        <v>2</v>
      </c>
      <c r="L11" s="9">
        <f xml:space="preserve">  Time!L$16</f>
        <v>3</v>
      </c>
      <c r="M11" s="9">
        <f xml:space="preserve">  Time!M$16</f>
        <v>4</v>
      </c>
      <c r="N11" s="9">
        <f xml:space="preserve">  Time!N$16</f>
        <v>5</v>
      </c>
      <c r="O11" s="9">
        <f xml:space="preserve">  Time!O$16</f>
        <v>6</v>
      </c>
      <c r="P11" s="9">
        <f xml:space="preserve">  Time!P$16</f>
        <v>7</v>
      </c>
      <c r="Q11" s="9">
        <f xml:space="preserve">  Time!Q$16</f>
        <v>8</v>
      </c>
      <c r="R11" s="9">
        <f xml:space="preserve">  Time!R$16</f>
        <v>9</v>
      </c>
      <c r="S11" s="9">
        <f xml:space="preserve">  Time!S$16</f>
        <v>10</v>
      </c>
    </row>
    <row r="12" spans="1:19" outlineLevel="1">
      <c r="E12" s="48" t="s">
        <v>30</v>
      </c>
      <c r="G12" s="48" t="s">
        <v>62</v>
      </c>
      <c r="J12" s="1">
        <f t="shared" ref="J12:S12" si="0" xml:space="preserve">  I15</f>
        <v>0</v>
      </c>
      <c r="K12" s="1">
        <f t="shared" si="0"/>
        <v>0</v>
      </c>
      <c r="L12" s="1">
        <f t="shared" si="0"/>
        <v>0</v>
      </c>
      <c r="M12" s="1">
        <f t="shared" si="0"/>
        <v>0</v>
      </c>
      <c r="N12" s="1">
        <f t="shared" si="0"/>
        <v>0</v>
      </c>
      <c r="O12" s="1">
        <f t="shared" si="0"/>
        <v>0</v>
      </c>
      <c r="P12" s="1">
        <f t="shared" si="0"/>
        <v>0</v>
      </c>
      <c r="Q12" s="1">
        <f t="shared" si="0"/>
        <v>0</v>
      </c>
      <c r="R12" s="1">
        <f t="shared" si="0"/>
        <v>0</v>
      </c>
      <c r="S12" s="1">
        <f t="shared" si="0"/>
        <v>0</v>
      </c>
    </row>
    <row r="13" spans="1:19" outlineLevel="1">
      <c r="D13" s="86" t="s">
        <v>112</v>
      </c>
      <c r="E13" s="1" t="str">
        <f t="shared" ref="E13:S13" si="1" xml:space="preserve">  E$27</f>
        <v>Exits</v>
      </c>
      <c r="F13" s="1">
        <f t="shared" si="1"/>
        <v>0</v>
      </c>
      <c r="G13" s="1" t="str">
        <f t="shared" si="1"/>
        <v>Companies</v>
      </c>
      <c r="H13" s="1">
        <f t="shared" si="1"/>
        <v>0</v>
      </c>
      <c r="I13" s="1">
        <f t="shared" si="1"/>
        <v>0</v>
      </c>
      <c r="J13" s="1">
        <f t="shared" si="1"/>
        <v>0</v>
      </c>
      <c r="K13" s="1">
        <f t="shared" si="1"/>
        <v>0</v>
      </c>
      <c r="L13" s="1">
        <f t="shared" si="1"/>
        <v>0</v>
      </c>
      <c r="M13" s="1">
        <f t="shared" si="1"/>
        <v>0</v>
      </c>
      <c r="N13" s="1">
        <f t="shared" si="1"/>
        <v>0</v>
      </c>
      <c r="O13" s="1">
        <f t="shared" si="1"/>
        <v>0</v>
      </c>
      <c r="P13" s="1">
        <f t="shared" si="1"/>
        <v>0</v>
      </c>
      <c r="Q13" s="1">
        <f t="shared" si="1"/>
        <v>0</v>
      </c>
      <c r="R13" s="1">
        <f t="shared" si="1"/>
        <v>0</v>
      </c>
      <c r="S13" s="1">
        <f t="shared" si="1"/>
        <v>0</v>
      </c>
    </row>
    <row r="14" spans="1:19" outlineLevel="1">
      <c r="D14" s="86" t="s">
        <v>156</v>
      </c>
      <c r="E14" s="1" t="str">
        <f t="shared" ref="E14:S14" si="2" xml:space="preserve">  E$33</f>
        <v>Failures</v>
      </c>
      <c r="F14" s="1">
        <f t="shared" si="2"/>
        <v>0</v>
      </c>
      <c r="G14" s="1" t="str">
        <f t="shared" si="2"/>
        <v>Companies</v>
      </c>
      <c r="H14" s="1">
        <f t="shared" si="2"/>
        <v>0</v>
      </c>
      <c r="I14" s="1">
        <f t="shared" si="2"/>
        <v>0</v>
      </c>
      <c r="J14" s="1">
        <f t="shared" si="2"/>
        <v>0</v>
      </c>
      <c r="K14" s="1">
        <f t="shared" si="2"/>
        <v>0</v>
      </c>
      <c r="L14" s="1">
        <f t="shared" si="2"/>
        <v>0</v>
      </c>
      <c r="M14" s="1">
        <f t="shared" si="2"/>
        <v>0</v>
      </c>
      <c r="N14" s="1">
        <f t="shared" si="2"/>
        <v>0</v>
      </c>
      <c r="O14" s="1">
        <f t="shared" si="2"/>
        <v>0</v>
      </c>
      <c r="P14" s="1">
        <f t="shared" si="2"/>
        <v>0</v>
      </c>
      <c r="Q14" s="1">
        <f t="shared" si="2"/>
        <v>0</v>
      </c>
      <c r="R14" s="1">
        <f t="shared" si="2"/>
        <v>0</v>
      </c>
      <c r="S14" s="1">
        <f t="shared" si="2"/>
        <v>0</v>
      </c>
    </row>
    <row r="15" spans="1:19" s="59" customFormat="1" outlineLevel="1">
      <c r="A15" s="35"/>
      <c r="B15" s="35"/>
      <c r="C15" s="60"/>
      <c r="D15" s="63"/>
      <c r="E15" s="22" t="s">
        <v>126</v>
      </c>
      <c r="F15" s="22"/>
      <c r="G15" s="22" t="s">
        <v>62</v>
      </c>
      <c r="H15" s="22"/>
      <c r="I15" s="12">
        <f t="shared" ref="I15:S15" si="3" xml:space="preserve">  IF( I11 = 0, $F10, I12 - I14 - I13 )</f>
        <v>0</v>
      </c>
      <c r="J15" s="12">
        <f t="shared" si="3"/>
        <v>0</v>
      </c>
      <c r="K15" s="12">
        <f t="shared" si="3"/>
        <v>0</v>
      </c>
      <c r="L15" s="12">
        <f t="shared" si="3"/>
        <v>0</v>
      </c>
      <c r="M15" s="12">
        <f t="shared" si="3"/>
        <v>0</v>
      </c>
      <c r="N15" s="12">
        <f t="shared" si="3"/>
        <v>0</v>
      </c>
      <c r="O15" s="12">
        <f t="shared" si="3"/>
        <v>0</v>
      </c>
      <c r="P15" s="12">
        <f t="shared" si="3"/>
        <v>0</v>
      </c>
      <c r="Q15" s="12">
        <f t="shared" si="3"/>
        <v>0</v>
      </c>
      <c r="R15" s="12">
        <f t="shared" si="3"/>
        <v>0</v>
      </c>
      <c r="S15" s="12">
        <f t="shared" si="3"/>
        <v>0</v>
      </c>
    </row>
    <row r="16" spans="1:19" outlineLevel="1"/>
    <row r="17" spans="1:19" outlineLevel="1">
      <c r="B17" s="20" t="s">
        <v>49</v>
      </c>
    </row>
    <row r="18" spans="1:19" s="64" customFormat="1" outlineLevel="1">
      <c r="A18" s="33"/>
      <c r="B18" s="33"/>
      <c r="C18" s="62"/>
      <c r="D18" s="58"/>
      <c r="E18" s="13" t="str">
        <f xml:space="preserve">  Time!E$16</f>
        <v>Period number</v>
      </c>
      <c r="F18" s="13">
        <f xml:space="preserve">  Time!F$16</f>
        <v>0</v>
      </c>
      <c r="G18" s="13" t="str">
        <f xml:space="preserve">  Time!G$16</f>
        <v>Counter</v>
      </c>
      <c r="H18" s="13">
        <f xml:space="preserve">  Time!H$16</f>
        <v>0</v>
      </c>
      <c r="I18" s="13">
        <f xml:space="preserve">  Time!I$16</f>
        <v>0</v>
      </c>
      <c r="J18" s="13">
        <f xml:space="preserve">  Time!J$16</f>
        <v>1</v>
      </c>
      <c r="K18" s="13">
        <f xml:space="preserve">  Time!K$16</f>
        <v>2</v>
      </c>
      <c r="L18" s="13">
        <f xml:space="preserve">  Time!L$16</f>
        <v>3</v>
      </c>
      <c r="M18" s="13">
        <f xml:space="preserve">  Time!M$16</f>
        <v>4</v>
      </c>
      <c r="N18" s="13">
        <f xml:space="preserve">  Time!N$16</f>
        <v>5</v>
      </c>
      <c r="O18" s="13">
        <f xml:space="preserve">  Time!O$16</f>
        <v>6</v>
      </c>
      <c r="P18" s="13">
        <f xml:space="preserve">  Time!P$16</f>
        <v>7</v>
      </c>
      <c r="Q18" s="13">
        <f xml:space="preserve">  Time!Q$16</f>
        <v>8</v>
      </c>
      <c r="R18" s="13">
        <f xml:space="preserve">  Time!R$16</f>
        <v>9</v>
      </c>
      <c r="S18" s="13">
        <f xml:space="preserve">  Time!S$16</f>
        <v>10</v>
      </c>
    </row>
    <row r="19" spans="1:19" outlineLevel="1">
      <c r="E19" s="48" t="s">
        <v>116</v>
      </c>
      <c r="G19" s="48" t="s">
        <v>111</v>
      </c>
      <c r="J19" s="15">
        <f t="shared" ref="J19:S19" si="4" xml:space="preserve">  I22</f>
        <v>1</v>
      </c>
      <c r="K19" s="15">
        <f t="shared" si="4"/>
        <v>0.7</v>
      </c>
      <c r="L19" s="15">
        <f t="shared" si="4"/>
        <v>0.41499999999999998</v>
      </c>
      <c r="M19" s="15">
        <f t="shared" si="4"/>
        <v>0.21499999999999997</v>
      </c>
      <c r="N19" s="15">
        <f t="shared" si="4"/>
        <v>0.21499999999999997</v>
      </c>
      <c r="O19" s="15">
        <f t="shared" si="4"/>
        <v>0.14999999999999997</v>
      </c>
      <c r="P19" s="15">
        <f t="shared" si="4"/>
        <v>8.4999999999999964E-2</v>
      </c>
      <c r="Q19" s="15">
        <f t="shared" si="4"/>
        <v>1.9999999999999962E-2</v>
      </c>
      <c r="R19" s="15">
        <f t="shared" si="4"/>
        <v>1.9999999999999962E-2</v>
      </c>
      <c r="S19" s="15">
        <f t="shared" si="4"/>
        <v>1.9999999999999962E-2</v>
      </c>
    </row>
    <row r="20" spans="1:19" outlineLevel="1">
      <c r="A20" s="18"/>
      <c r="B20" s="18"/>
      <c r="C20" s="28"/>
      <c r="D20" s="29" t="s">
        <v>112</v>
      </c>
      <c r="E20" s="21" t="str">
        <f xml:space="preserve">  InpS!E$26</f>
        <v>Percentage Fail</v>
      </c>
      <c r="F20" s="21">
        <f xml:space="preserve">  InpS!F$26</f>
        <v>0</v>
      </c>
      <c r="G20" s="21" t="str">
        <f xml:space="preserve">  InpS!G$26</f>
        <v>%</v>
      </c>
      <c r="H20" s="21">
        <f xml:space="preserve">  InpS!H$26</f>
        <v>0</v>
      </c>
      <c r="I20" s="21">
        <f xml:space="preserve">  InpS!I$26</f>
        <v>0</v>
      </c>
      <c r="J20" s="21">
        <f xml:space="preserve">  InpS!J$26</f>
        <v>0.3</v>
      </c>
      <c r="K20" s="21">
        <f xml:space="preserve">  InpS!K$26</f>
        <v>0.28499999999999998</v>
      </c>
      <c r="L20" s="21">
        <f xml:space="preserve">  InpS!L$26</f>
        <v>0.2</v>
      </c>
      <c r="M20" s="21">
        <f xml:space="preserve">  InpS!M$26</f>
        <v>0</v>
      </c>
      <c r="N20" s="21">
        <f xml:space="preserve">  InpS!N$26</f>
        <v>0</v>
      </c>
      <c r="O20" s="21">
        <f xml:space="preserve">  InpS!O$26</f>
        <v>0</v>
      </c>
      <c r="P20" s="21">
        <f xml:space="preserve">  InpS!P$26</f>
        <v>0</v>
      </c>
      <c r="Q20" s="21">
        <f xml:space="preserve">  InpS!Q$26</f>
        <v>0</v>
      </c>
      <c r="R20" s="21">
        <f xml:space="preserve">  InpS!R$26</f>
        <v>0</v>
      </c>
      <c r="S20" s="21">
        <f xml:space="preserve">  InpS!S$26</f>
        <v>0</v>
      </c>
    </row>
    <row r="21" spans="1:19" outlineLevel="1">
      <c r="A21" s="18"/>
      <c r="B21" s="18"/>
      <c r="C21" s="28"/>
      <c r="D21" s="29" t="s">
        <v>156</v>
      </c>
      <c r="E21" s="21" t="str">
        <f xml:space="preserve">  InpS!E$27</f>
        <v>Percentage Exit</v>
      </c>
      <c r="F21" s="21">
        <f xml:space="preserve">  InpS!F$27</f>
        <v>0</v>
      </c>
      <c r="G21" s="21" t="str">
        <f xml:space="preserve">  InpS!G$27</f>
        <v>%</v>
      </c>
      <c r="H21" s="21">
        <f xml:space="preserve">  InpS!H$27</f>
        <v>0</v>
      </c>
      <c r="I21" s="21">
        <f xml:space="preserve">  InpS!I$27</f>
        <v>0</v>
      </c>
      <c r="J21" s="21">
        <f xml:space="preserve">  InpS!J$27</f>
        <v>0</v>
      </c>
      <c r="K21" s="21">
        <f xml:space="preserve">  InpS!K$27</f>
        <v>0</v>
      </c>
      <c r="L21" s="21">
        <f xml:space="preserve">  InpS!L$27</f>
        <v>0</v>
      </c>
      <c r="M21" s="21">
        <f xml:space="preserve">  InpS!M$27</f>
        <v>0</v>
      </c>
      <c r="N21" s="21">
        <f xml:space="preserve">  InpS!N$27</f>
        <v>6.5000000000000002E-2</v>
      </c>
      <c r="O21" s="21">
        <f xml:space="preserve">  InpS!O$27</f>
        <v>6.5000000000000002E-2</v>
      </c>
      <c r="P21" s="21">
        <f xml:space="preserve">  InpS!P$27</f>
        <v>6.5000000000000002E-2</v>
      </c>
      <c r="Q21" s="21">
        <f xml:space="preserve">  InpS!Q$27</f>
        <v>0</v>
      </c>
      <c r="R21" s="21">
        <f xml:space="preserve">  InpS!R$27</f>
        <v>0</v>
      </c>
      <c r="S21" s="21">
        <f xml:space="preserve">  InpS!S$27</f>
        <v>0</v>
      </c>
    </row>
    <row r="22" spans="1:19" s="59" customFormat="1" outlineLevel="1">
      <c r="A22" s="35"/>
      <c r="B22" s="35"/>
      <c r="C22" s="60"/>
      <c r="D22" s="63"/>
      <c r="E22" s="22" t="s">
        <v>49</v>
      </c>
      <c r="F22" s="22"/>
      <c r="G22" s="22" t="s">
        <v>111</v>
      </c>
      <c r="H22" s="22"/>
      <c r="I22" s="61">
        <f t="shared" ref="I22:S22" si="5" xml:space="preserve">  IF( I18 = 0, 1, I19 - I21 - I20 )</f>
        <v>1</v>
      </c>
      <c r="J22" s="61">
        <f t="shared" si="5"/>
        <v>0.7</v>
      </c>
      <c r="K22" s="61">
        <f t="shared" si="5"/>
        <v>0.41499999999999998</v>
      </c>
      <c r="L22" s="61">
        <f t="shared" si="5"/>
        <v>0.21499999999999997</v>
      </c>
      <c r="M22" s="61">
        <f t="shared" si="5"/>
        <v>0.21499999999999997</v>
      </c>
      <c r="N22" s="61">
        <f t="shared" si="5"/>
        <v>0.14999999999999997</v>
      </c>
      <c r="O22" s="61">
        <f t="shared" si="5"/>
        <v>8.4999999999999964E-2</v>
      </c>
      <c r="P22" s="61">
        <f t="shared" si="5"/>
        <v>1.9999999999999962E-2</v>
      </c>
      <c r="Q22" s="61">
        <f t="shared" si="5"/>
        <v>1.9999999999999962E-2</v>
      </c>
      <c r="R22" s="61">
        <f t="shared" si="5"/>
        <v>1.9999999999999962E-2</v>
      </c>
      <c r="S22" s="61">
        <f t="shared" si="5"/>
        <v>1.9999999999999962E-2</v>
      </c>
    </row>
    <row r="23" spans="1:19" outlineLevel="1"/>
    <row r="24" spans="1:19" outlineLevel="1">
      <c r="B24" s="20" t="s">
        <v>172</v>
      </c>
    </row>
    <row r="25" spans="1:19" outlineLevel="2">
      <c r="A25" s="18"/>
      <c r="B25" s="18"/>
      <c r="C25" s="28"/>
      <c r="D25" s="29"/>
      <c r="E25" s="9" t="str">
        <f xml:space="preserve">  InpC!E$31</f>
        <v>Companies in Cohort</v>
      </c>
      <c r="F25" s="9">
        <f xml:space="preserve">  InpC!F$31</f>
        <v>0</v>
      </c>
      <c r="G25" s="9" t="str">
        <f xml:space="preserve">  InpC!G$31</f>
        <v>Companies</v>
      </c>
      <c r="M25" s="1"/>
    </row>
    <row r="26" spans="1:19" outlineLevel="2">
      <c r="A26" s="18"/>
      <c r="B26" s="18"/>
      <c r="C26" s="28"/>
      <c r="D26" s="29"/>
      <c r="E26" s="21" t="str">
        <f xml:space="preserve">  InpS!E$27</f>
        <v>Percentage Exit</v>
      </c>
      <c r="F26" s="21">
        <f xml:space="preserve">  InpS!F$27</f>
        <v>0</v>
      </c>
      <c r="G26" s="21" t="str">
        <f xml:space="preserve">  InpS!G$27</f>
        <v>%</v>
      </c>
      <c r="H26" s="21">
        <f xml:space="preserve">  InpS!H$27</f>
        <v>0</v>
      </c>
      <c r="I26" s="21">
        <f xml:space="preserve">  InpS!I$27</f>
        <v>0</v>
      </c>
      <c r="J26" s="21">
        <f xml:space="preserve">  InpS!J$27</f>
        <v>0</v>
      </c>
      <c r="K26" s="21">
        <f xml:space="preserve">  InpS!K$27</f>
        <v>0</v>
      </c>
      <c r="L26" s="21">
        <f xml:space="preserve">  InpS!L$27</f>
        <v>0</v>
      </c>
      <c r="M26" s="21">
        <f xml:space="preserve">  InpS!M$27</f>
        <v>0</v>
      </c>
      <c r="N26" s="21">
        <f xml:space="preserve">  InpS!N$27</f>
        <v>6.5000000000000002E-2</v>
      </c>
      <c r="O26" s="21">
        <f xml:space="preserve">  InpS!O$27</f>
        <v>6.5000000000000002E-2</v>
      </c>
      <c r="P26" s="21">
        <f xml:space="preserve">  InpS!P$27</f>
        <v>6.5000000000000002E-2</v>
      </c>
      <c r="Q26" s="21">
        <f xml:space="preserve">  InpS!Q$27</f>
        <v>0</v>
      </c>
      <c r="R26" s="21">
        <f xml:space="preserve">  InpS!R$27</f>
        <v>0</v>
      </c>
      <c r="S26" s="21">
        <f xml:space="preserve">  InpS!S$27</f>
        <v>0</v>
      </c>
    </row>
    <row r="27" spans="1:19" outlineLevel="2">
      <c r="E27" s="48" t="s">
        <v>172</v>
      </c>
      <c r="G27" s="48" t="s">
        <v>62</v>
      </c>
      <c r="H27" s="1">
        <f xml:space="preserve"> SUM( J27:S27 )</f>
        <v>0</v>
      </c>
      <c r="J27" s="1">
        <f t="shared" ref="J27:S27" si="6" xml:space="preserve">  $F25 * J26</f>
        <v>0</v>
      </c>
      <c r="K27" s="1">
        <f t="shared" si="6"/>
        <v>0</v>
      </c>
      <c r="L27" s="1">
        <f t="shared" si="6"/>
        <v>0</v>
      </c>
      <c r="M27" s="1">
        <f t="shared" si="6"/>
        <v>0</v>
      </c>
      <c r="N27" s="1">
        <f t="shared" si="6"/>
        <v>0</v>
      </c>
      <c r="O27" s="1">
        <f t="shared" si="6"/>
        <v>0</v>
      </c>
      <c r="P27" s="1">
        <f t="shared" si="6"/>
        <v>0</v>
      </c>
      <c r="Q27" s="1">
        <f t="shared" si="6"/>
        <v>0</v>
      </c>
      <c r="R27" s="1">
        <f t="shared" si="6"/>
        <v>0</v>
      </c>
      <c r="S27" s="1">
        <f t="shared" si="6"/>
        <v>0</v>
      </c>
    </row>
    <row r="28" spans="1:19" outlineLevel="1"/>
    <row r="29" spans="1:19" outlineLevel="1"/>
    <row r="30" spans="1:19" outlineLevel="1">
      <c r="B30" s="20" t="s">
        <v>94</v>
      </c>
    </row>
    <row r="31" spans="1:19" outlineLevel="2">
      <c r="A31" s="18"/>
      <c r="B31" s="18"/>
      <c r="C31" s="28"/>
      <c r="D31" s="29"/>
      <c r="E31" s="9" t="str">
        <f xml:space="preserve">  InpC!E$31</f>
        <v>Companies in Cohort</v>
      </c>
      <c r="F31" s="9">
        <f xml:space="preserve">  InpC!F$31</f>
        <v>0</v>
      </c>
      <c r="G31" s="9" t="str">
        <f xml:space="preserve">  InpC!G$31</f>
        <v>Companies</v>
      </c>
      <c r="M31" s="1"/>
    </row>
    <row r="32" spans="1:19" outlineLevel="2">
      <c r="A32" s="18"/>
      <c r="B32" s="18"/>
      <c r="C32" s="28"/>
      <c r="D32" s="29"/>
      <c r="E32" s="21" t="str">
        <f xml:space="preserve">  InpS!E$26</f>
        <v>Percentage Fail</v>
      </c>
      <c r="F32" s="21">
        <f xml:space="preserve">  InpS!F$26</f>
        <v>0</v>
      </c>
      <c r="G32" s="21" t="str">
        <f xml:space="preserve">  InpS!G$26</f>
        <v>%</v>
      </c>
      <c r="H32" s="21">
        <f xml:space="preserve">  InpS!H$26</f>
        <v>0</v>
      </c>
      <c r="I32" s="21">
        <f xml:space="preserve">  InpS!I$26</f>
        <v>0</v>
      </c>
      <c r="J32" s="21">
        <f xml:space="preserve">  InpS!J$26</f>
        <v>0.3</v>
      </c>
      <c r="K32" s="21">
        <f xml:space="preserve">  InpS!K$26</f>
        <v>0.28499999999999998</v>
      </c>
      <c r="L32" s="21">
        <f xml:space="preserve">  InpS!L$26</f>
        <v>0.2</v>
      </c>
      <c r="M32" s="21">
        <f xml:space="preserve">  InpS!M$26</f>
        <v>0</v>
      </c>
      <c r="N32" s="21">
        <f xml:space="preserve">  InpS!N$26</f>
        <v>0</v>
      </c>
      <c r="O32" s="21">
        <f xml:space="preserve">  InpS!O$26</f>
        <v>0</v>
      </c>
      <c r="P32" s="21">
        <f xml:space="preserve">  InpS!P$26</f>
        <v>0</v>
      </c>
      <c r="Q32" s="21">
        <f xml:space="preserve">  InpS!Q$26</f>
        <v>0</v>
      </c>
      <c r="R32" s="21">
        <f xml:space="preserve">  InpS!R$26</f>
        <v>0</v>
      </c>
      <c r="S32" s="21">
        <f xml:space="preserve">  InpS!S$26</f>
        <v>0</v>
      </c>
    </row>
    <row r="33" spans="1:19" outlineLevel="2">
      <c r="E33" s="48" t="s">
        <v>94</v>
      </c>
      <c r="G33" s="48" t="s">
        <v>62</v>
      </c>
      <c r="H33" s="1">
        <f xml:space="preserve"> SUM( J33:S33 )</f>
        <v>0</v>
      </c>
      <c r="J33" s="1">
        <f t="shared" ref="J33:S33" si="7" xml:space="preserve">  $F31 * J32</f>
        <v>0</v>
      </c>
      <c r="K33" s="1">
        <f t="shared" si="7"/>
        <v>0</v>
      </c>
      <c r="L33" s="1">
        <f t="shared" si="7"/>
        <v>0</v>
      </c>
      <c r="M33" s="1">
        <f t="shared" si="7"/>
        <v>0</v>
      </c>
      <c r="N33" s="1">
        <f t="shared" si="7"/>
        <v>0</v>
      </c>
      <c r="O33" s="1">
        <f t="shared" si="7"/>
        <v>0</v>
      </c>
      <c r="P33" s="1">
        <f t="shared" si="7"/>
        <v>0</v>
      </c>
      <c r="Q33" s="1">
        <f t="shared" si="7"/>
        <v>0</v>
      </c>
      <c r="R33" s="1">
        <f t="shared" si="7"/>
        <v>0</v>
      </c>
      <c r="S33" s="1">
        <f t="shared" si="7"/>
        <v>0</v>
      </c>
    </row>
    <row r="34" spans="1:19" outlineLevel="1"/>
    <row r="35" spans="1:19" outlineLevel="1"/>
    <row r="36" spans="1:19" outlineLevel="1">
      <c r="B36" s="20" t="s">
        <v>157</v>
      </c>
    </row>
    <row r="37" spans="1:19" s="64" customFormat="1" outlineLevel="1">
      <c r="A37" s="33"/>
      <c r="B37" s="33"/>
      <c r="C37" s="62"/>
      <c r="D37" s="58"/>
      <c r="E37" s="13" t="str">
        <f xml:space="preserve">  Time!E$16</f>
        <v>Period number</v>
      </c>
      <c r="F37" s="13">
        <f xml:space="preserve">  Time!F$16</f>
        <v>0</v>
      </c>
      <c r="G37" s="13" t="str">
        <f xml:space="preserve">  Time!G$16</f>
        <v>Counter</v>
      </c>
      <c r="H37" s="13">
        <f xml:space="preserve">  Time!H$16</f>
        <v>0</v>
      </c>
      <c r="I37" s="13">
        <f xml:space="preserve">  Time!I$16</f>
        <v>0</v>
      </c>
      <c r="J37" s="13">
        <f xml:space="preserve">  Time!J$16</f>
        <v>1</v>
      </c>
      <c r="K37" s="13">
        <f xml:space="preserve">  Time!K$16</f>
        <v>2</v>
      </c>
      <c r="L37" s="13">
        <f xml:space="preserve">  Time!L$16</f>
        <v>3</v>
      </c>
      <c r="M37" s="13">
        <f xml:space="preserve">  Time!M$16</f>
        <v>4</v>
      </c>
      <c r="N37" s="13">
        <f xml:space="preserve">  Time!N$16</f>
        <v>5</v>
      </c>
      <c r="O37" s="13">
        <f xml:space="preserve">  Time!O$16</f>
        <v>6</v>
      </c>
      <c r="P37" s="13">
        <f xml:space="preserve">  Time!P$16</f>
        <v>7</v>
      </c>
      <c r="Q37" s="13">
        <f xml:space="preserve">  Time!Q$16</f>
        <v>8</v>
      </c>
      <c r="R37" s="13">
        <f xml:space="preserve">  Time!R$16</f>
        <v>9</v>
      </c>
      <c r="S37" s="13">
        <f xml:space="preserve">  Time!S$16</f>
        <v>10</v>
      </c>
    </row>
    <row r="38" spans="1:19" outlineLevel="1">
      <c r="E38" s="48" t="s">
        <v>31</v>
      </c>
      <c r="G38" s="48" t="s">
        <v>62</v>
      </c>
      <c r="J38" s="1">
        <f t="shared" ref="J38:S38" si="8" xml:space="preserve">  I40</f>
        <v>0</v>
      </c>
      <c r="K38" s="1">
        <f t="shared" si="8"/>
        <v>0</v>
      </c>
      <c r="L38" s="1">
        <f t="shared" si="8"/>
        <v>0</v>
      </c>
      <c r="M38" s="1">
        <f t="shared" si="8"/>
        <v>0</v>
      </c>
      <c r="N38" s="1">
        <f t="shared" si="8"/>
        <v>0</v>
      </c>
      <c r="O38" s="1">
        <f t="shared" si="8"/>
        <v>0</v>
      </c>
      <c r="P38" s="1">
        <f t="shared" si="8"/>
        <v>0</v>
      </c>
      <c r="Q38" s="1">
        <f t="shared" si="8"/>
        <v>0</v>
      </c>
      <c r="R38" s="1">
        <f t="shared" si="8"/>
        <v>0</v>
      </c>
      <c r="S38" s="1">
        <f t="shared" si="8"/>
        <v>0</v>
      </c>
    </row>
    <row r="39" spans="1:19" outlineLevel="1">
      <c r="D39" s="86" t="s">
        <v>112</v>
      </c>
      <c r="E39" s="1" t="str">
        <f t="shared" ref="E39:S39" si="9" xml:space="preserve">  E$27</f>
        <v>Exits</v>
      </c>
      <c r="F39" s="1">
        <f t="shared" si="9"/>
        <v>0</v>
      </c>
      <c r="G39" s="1" t="str">
        <f t="shared" si="9"/>
        <v>Companies</v>
      </c>
      <c r="H39" s="1">
        <f t="shared" si="9"/>
        <v>0</v>
      </c>
      <c r="I39" s="1">
        <f t="shared" si="9"/>
        <v>0</v>
      </c>
      <c r="J39" s="1">
        <f t="shared" si="9"/>
        <v>0</v>
      </c>
      <c r="K39" s="1">
        <f t="shared" si="9"/>
        <v>0</v>
      </c>
      <c r="L39" s="1">
        <f t="shared" si="9"/>
        <v>0</v>
      </c>
      <c r="M39" s="1">
        <f t="shared" si="9"/>
        <v>0</v>
      </c>
      <c r="N39" s="1">
        <f t="shared" si="9"/>
        <v>0</v>
      </c>
      <c r="O39" s="1">
        <f t="shared" si="9"/>
        <v>0</v>
      </c>
      <c r="P39" s="1">
        <f t="shared" si="9"/>
        <v>0</v>
      </c>
      <c r="Q39" s="1">
        <f t="shared" si="9"/>
        <v>0</v>
      </c>
      <c r="R39" s="1">
        <f t="shared" si="9"/>
        <v>0</v>
      </c>
      <c r="S39" s="1">
        <f t="shared" si="9"/>
        <v>0</v>
      </c>
    </row>
    <row r="40" spans="1:19" s="59" customFormat="1" outlineLevel="1">
      <c r="A40" s="35"/>
      <c r="B40" s="35"/>
      <c r="C40" s="60"/>
      <c r="D40" s="63"/>
      <c r="E40" s="22" t="s">
        <v>157</v>
      </c>
      <c r="F40" s="22"/>
      <c r="G40" s="22" t="s">
        <v>62</v>
      </c>
      <c r="H40" s="22"/>
      <c r="I40" s="12">
        <f t="shared" ref="I40:S40" si="10" xml:space="preserve">  IF( I37 = 0, 0, I38 + I39 )</f>
        <v>0</v>
      </c>
      <c r="J40" s="12">
        <f t="shared" si="10"/>
        <v>0</v>
      </c>
      <c r="K40" s="12">
        <f t="shared" si="10"/>
        <v>0</v>
      </c>
      <c r="L40" s="12">
        <f t="shared" si="10"/>
        <v>0</v>
      </c>
      <c r="M40" s="12">
        <f t="shared" si="10"/>
        <v>0</v>
      </c>
      <c r="N40" s="12">
        <f t="shared" si="10"/>
        <v>0</v>
      </c>
      <c r="O40" s="12">
        <f t="shared" si="10"/>
        <v>0</v>
      </c>
      <c r="P40" s="12">
        <f t="shared" si="10"/>
        <v>0</v>
      </c>
      <c r="Q40" s="12">
        <f t="shared" si="10"/>
        <v>0</v>
      </c>
      <c r="R40" s="12">
        <f t="shared" si="10"/>
        <v>0</v>
      </c>
      <c r="S40" s="12">
        <f t="shared" si="10"/>
        <v>0</v>
      </c>
    </row>
    <row r="41" spans="1:19" outlineLevel="1"/>
    <row r="42" spans="1:19" outlineLevel="1">
      <c r="B42" s="20" t="s">
        <v>173</v>
      </c>
    </row>
    <row r="43" spans="1:19" s="64" customFormat="1" outlineLevel="1">
      <c r="A43" s="33"/>
      <c r="B43" s="33"/>
      <c r="C43" s="62"/>
      <c r="D43" s="58"/>
      <c r="E43" s="13" t="str">
        <f xml:space="preserve">  Time!E$16</f>
        <v>Period number</v>
      </c>
      <c r="F43" s="13">
        <f xml:space="preserve">  Time!F$16</f>
        <v>0</v>
      </c>
      <c r="G43" s="13" t="str">
        <f xml:space="preserve">  Time!G$16</f>
        <v>Counter</v>
      </c>
      <c r="H43" s="13">
        <f xml:space="preserve">  Time!H$16</f>
        <v>0</v>
      </c>
      <c r="I43" s="13">
        <f xml:space="preserve">  Time!I$16</f>
        <v>0</v>
      </c>
      <c r="J43" s="13">
        <f xml:space="preserve">  Time!J$16</f>
        <v>1</v>
      </c>
      <c r="K43" s="13">
        <f xml:space="preserve">  Time!K$16</f>
        <v>2</v>
      </c>
      <c r="L43" s="13">
        <f xml:space="preserve">  Time!L$16</f>
        <v>3</v>
      </c>
      <c r="M43" s="13">
        <f xml:space="preserve">  Time!M$16</f>
        <v>4</v>
      </c>
      <c r="N43" s="13">
        <f xml:space="preserve">  Time!N$16</f>
        <v>5</v>
      </c>
      <c r="O43" s="13">
        <f xml:space="preserve">  Time!O$16</f>
        <v>6</v>
      </c>
      <c r="P43" s="13">
        <f xml:space="preserve">  Time!P$16</f>
        <v>7</v>
      </c>
      <c r="Q43" s="13">
        <f xml:space="preserve">  Time!Q$16</f>
        <v>8</v>
      </c>
      <c r="R43" s="13">
        <f xml:space="preserve">  Time!R$16</f>
        <v>9</v>
      </c>
      <c r="S43" s="13">
        <f xml:space="preserve">  Time!S$16</f>
        <v>10</v>
      </c>
    </row>
    <row r="44" spans="1:19" outlineLevel="1">
      <c r="E44" s="48" t="s">
        <v>38</v>
      </c>
      <c r="G44" s="48" t="s">
        <v>62</v>
      </c>
      <c r="J44" s="1">
        <f t="shared" ref="J44:S44" si="11" xml:space="preserve">  I46</f>
        <v>0</v>
      </c>
      <c r="K44" s="1">
        <f t="shared" si="11"/>
        <v>0</v>
      </c>
      <c r="L44" s="1">
        <f t="shared" si="11"/>
        <v>0</v>
      </c>
      <c r="M44" s="1">
        <f t="shared" si="11"/>
        <v>0</v>
      </c>
      <c r="N44" s="1">
        <f t="shared" si="11"/>
        <v>0</v>
      </c>
      <c r="O44" s="1">
        <f t="shared" si="11"/>
        <v>0</v>
      </c>
      <c r="P44" s="1">
        <f t="shared" si="11"/>
        <v>0</v>
      </c>
      <c r="Q44" s="1">
        <f t="shared" si="11"/>
        <v>0</v>
      </c>
      <c r="R44" s="1">
        <f t="shared" si="11"/>
        <v>0</v>
      </c>
      <c r="S44" s="1">
        <f t="shared" si="11"/>
        <v>0</v>
      </c>
    </row>
    <row r="45" spans="1:19" outlineLevel="1">
      <c r="D45" s="86" t="s">
        <v>112</v>
      </c>
      <c r="E45" s="1" t="str">
        <f t="shared" ref="E45:S45" si="12" xml:space="preserve">  E$33</f>
        <v>Failures</v>
      </c>
      <c r="F45" s="1">
        <f t="shared" si="12"/>
        <v>0</v>
      </c>
      <c r="G45" s="1" t="str">
        <f t="shared" si="12"/>
        <v>Companies</v>
      </c>
      <c r="H45" s="1">
        <f t="shared" si="12"/>
        <v>0</v>
      </c>
      <c r="I45" s="1">
        <f t="shared" si="12"/>
        <v>0</v>
      </c>
      <c r="J45" s="1">
        <f t="shared" si="12"/>
        <v>0</v>
      </c>
      <c r="K45" s="1">
        <f t="shared" si="12"/>
        <v>0</v>
      </c>
      <c r="L45" s="1">
        <f t="shared" si="12"/>
        <v>0</v>
      </c>
      <c r="M45" s="1">
        <f t="shared" si="12"/>
        <v>0</v>
      </c>
      <c r="N45" s="1">
        <f t="shared" si="12"/>
        <v>0</v>
      </c>
      <c r="O45" s="1">
        <f t="shared" si="12"/>
        <v>0</v>
      </c>
      <c r="P45" s="1">
        <f t="shared" si="12"/>
        <v>0</v>
      </c>
      <c r="Q45" s="1">
        <f t="shared" si="12"/>
        <v>0</v>
      </c>
      <c r="R45" s="1">
        <f t="shared" si="12"/>
        <v>0</v>
      </c>
      <c r="S45" s="1">
        <f t="shared" si="12"/>
        <v>0</v>
      </c>
    </row>
    <row r="46" spans="1:19" s="59" customFormat="1" outlineLevel="1">
      <c r="A46" s="35"/>
      <c r="B46" s="35"/>
      <c r="C46" s="60"/>
      <c r="D46" s="63"/>
      <c r="E46" s="22" t="s">
        <v>173</v>
      </c>
      <c r="F46" s="22"/>
      <c r="G46" s="22" t="s">
        <v>62</v>
      </c>
      <c r="H46" s="22"/>
      <c r="I46" s="12">
        <f t="shared" ref="I46:S46" si="13" xml:space="preserve">  IF( I43 = 0, 0, I44 + I45 )</f>
        <v>0</v>
      </c>
      <c r="J46" s="12">
        <f t="shared" si="13"/>
        <v>0</v>
      </c>
      <c r="K46" s="12">
        <f t="shared" si="13"/>
        <v>0</v>
      </c>
      <c r="L46" s="12">
        <f t="shared" si="13"/>
        <v>0</v>
      </c>
      <c r="M46" s="12">
        <f t="shared" si="13"/>
        <v>0</v>
      </c>
      <c r="N46" s="12">
        <f t="shared" si="13"/>
        <v>0</v>
      </c>
      <c r="O46" s="12">
        <f t="shared" si="13"/>
        <v>0</v>
      </c>
      <c r="P46" s="12">
        <f t="shared" si="13"/>
        <v>0</v>
      </c>
      <c r="Q46" s="12">
        <f t="shared" si="13"/>
        <v>0</v>
      </c>
      <c r="R46" s="12">
        <f t="shared" si="13"/>
        <v>0</v>
      </c>
      <c r="S46" s="12">
        <f t="shared" si="13"/>
        <v>0</v>
      </c>
    </row>
    <row r="48" spans="1:19">
      <c r="A48" s="20" t="s">
        <v>29</v>
      </c>
    </row>
    <row r="49" spans="1:19" outlineLevel="1">
      <c r="B49" s="20" t="s">
        <v>181</v>
      </c>
    </row>
    <row r="50" spans="1:19" outlineLevel="2">
      <c r="E50" s="1" t="str">
        <f t="shared" ref="E50:S50" si="14" xml:space="preserve">  E$15</f>
        <v>Remaing Companies</v>
      </c>
      <c r="F50" s="1">
        <f t="shared" si="14"/>
        <v>0</v>
      </c>
      <c r="G50" s="1" t="str">
        <f t="shared" si="14"/>
        <v>Companies</v>
      </c>
      <c r="H50" s="1">
        <f t="shared" si="14"/>
        <v>0</v>
      </c>
      <c r="I50" s="1">
        <f t="shared" si="14"/>
        <v>0</v>
      </c>
      <c r="J50" s="1">
        <f t="shared" si="14"/>
        <v>0</v>
      </c>
      <c r="K50" s="1">
        <f t="shared" si="14"/>
        <v>0</v>
      </c>
      <c r="L50" s="1">
        <f t="shared" si="14"/>
        <v>0</v>
      </c>
      <c r="M50" s="1">
        <f t="shared" si="14"/>
        <v>0</v>
      </c>
      <c r="N50" s="1">
        <f t="shared" si="14"/>
        <v>0</v>
      </c>
      <c r="O50" s="1">
        <f t="shared" si="14"/>
        <v>0</v>
      </c>
      <c r="P50" s="1">
        <f t="shared" si="14"/>
        <v>0</v>
      </c>
      <c r="Q50" s="1">
        <f t="shared" si="14"/>
        <v>0</v>
      </c>
      <c r="R50" s="1">
        <f t="shared" si="14"/>
        <v>0</v>
      </c>
      <c r="S50" s="1">
        <f t="shared" si="14"/>
        <v>0</v>
      </c>
    </row>
    <row r="51" spans="1:19" outlineLevel="2">
      <c r="A51" s="18"/>
      <c r="B51" s="18"/>
      <c r="C51" s="28"/>
      <c r="D51" s="29"/>
      <c r="E51" s="3" t="str">
        <f xml:space="preserve">  InpS!E$13</f>
        <v>New Company Loan Note</v>
      </c>
      <c r="F51" s="3">
        <f xml:space="preserve">  InpS!F$13</f>
        <v>0</v>
      </c>
      <c r="G51" s="3" t="str">
        <f xml:space="preserve">  InpS!G$13</f>
        <v>GBP</v>
      </c>
      <c r="H51" s="3">
        <f xml:space="preserve">  InpS!H$13</f>
        <v>2750000</v>
      </c>
      <c r="I51" s="3">
        <f xml:space="preserve">  InpS!I$13</f>
        <v>0</v>
      </c>
      <c r="J51" s="3">
        <f xml:space="preserve">  InpS!J$13</f>
        <v>150000</v>
      </c>
      <c r="K51" s="3">
        <f xml:space="preserve">  InpS!K$13</f>
        <v>350000</v>
      </c>
      <c r="L51" s="3">
        <f xml:space="preserve">  InpS!L$13</f>
        <v>750000</v>
      </c>
      <c r="M51" s="3">
        <f xml:space="preserve">  InpS!M$13</f>
        <v>1500000</v>
      </c>
      <c r="N51" s="3">
        <f xml:space="preserve">  InpS!N$13</f>
        <v>0</v>
      </c>
      <c r="O51" s="3">
        <f xml:space="preserve">  InpS!O$13</f>
        <v>0</v>
      </c>
      <c r="P51" s="3">
        <f xml:space="preserve">  InpS!P$13</f>
        <v>0</v>
      </c>
      <c r="Q51" s="3">
        <f xml:space="preserve">  InpS!Q$13</f>
        <v>0</v>
      </c>
      <c r="R51" s="3">
        <f xml:space="preserve">  InpS!R$13</f>
        <v>0</v>
      </c>
      <c r="S51" s="3">
        <f xml:space="preserve">  InpS!S$13</f>
        <v>0</v>
      </c>
    </row>
    <row r="52" spans="1:19" outlineLevel="2">
      <c r="E52" s="48" t="s">
        <v>181</v>
      </c>
      <c r="G52" s="48" t="s">
        <v>132</v>
      </c>
      <c r="H52" s="2">
        <f xml:space="preserve"> SUM( J52:S52 )</f>
        <v>0</v>
      </c>
      <c r="J52" s="2">
        <f t="shared" ref="J52:S52" si="15" xml:space="preserve">  J50 * J51</f>
        <v>0</v>
      </c>
      <c r="K52" s="2">
        <f t="shared" si="15"/>
        <v>0</v>
      </c>
      <c r="L52" s="2">
        <f t="shared" si="15"/>
        <v>0</v>
      </c>
      <c r="M52" s="2">
        <f t="shared" si="15"/>
        <v>0</v>
      </c>
      <c r="N52" s="2">
        <f t="shared" si="15"/>
        <v>0</v>
      </c>
      <c r="O52" s="2">
        <f t="shared" si="15"/>
        <v>0</v>
      </c>
      <c r="P52" s="2">
        <f t="shared" si="15"/>
        <v>0</v>
      </c>
      <c r="Q52" s="2">
        <f t="shared" si="15"/>
        <v>0</v>
      </c>
      <c r="R52" s="2">
        <f t="shared" si="15"/>
        <v>0</v>
      </c>
      <c r="S52" s="2">
        <f t="shared" si="15"/>
        <v>0</v>
      </c>
    </row>
    <row r="53" spans="1:19" outlineLevel="1"/>
    <row r="54" spans="1:19" outlineLevel="1"/>
    <row r="55" spans="1:19" outlineLevel="1">
      <c r="B55" s="20" t="s">
        <v>50</v>
      </c>
    </row>
    <row r="56" spans="1:19" s="64" customFormat="1" outlineLevel="1">
      <c r="A56" s="33"/>
      <c r="B56" s="33"/>
      <c r="C56" s="62"/>
      <c r="D56" s="58"/>
      <c r="E56" s="13" t="str">
        <f xml:space="preserve">  Time!E$16</f>
        <v>Period number</v>
      </c>
      <c r="F56" s="13">
        <f xml:space="preserve">  Time!F$16</f>
        <v>0</v>
      </c>
      <c r="G56" s="13" t="str">
        <f xml:space="preserve">  Time!G$16</f>
        <v>Counter</v>
      </c>
      <c r="H56" s="13">
        <f xml:space="preserve">  Time!H$16</f>
        <v>0</v>
      </c>
      <c r="I56" s="13">
        <f xml:space="preserve">  Time!I$16</f>
        <v>0</v>
      </c>
      <c r="J56" s="13">
        <f xml:space="preserve">  Time!J$16</f>
        <v>1</v>
      </c>
      <c r="K56" s="13">
        <f xml:space="preserve">  Time!K$16</f>
        <v>2</v>
      </c>
      <c r="L56" s="13">
        <f xml:space="preserve">  Time!L$16</f>
        <v>3</v>
      </c>
      <c r="M56" s="13">
        <f xml:space="preserve">  Time!M$16</f>
        <v>4</v>
      </c>
      <c r="N56" s="13">
        <f xml:space="preserve">  Time!N$16</f>
        <v>5</v>
      </c>
      <c r="O56" s="13">
        <f xml:space="preserve">  Time!O$16</f>
        <v>6</v>
      </c>
      <c r="P56" s="13">
        <f xml:space="preserve">  Time!P$16</f>
        <v>7</v>
      </c>
      <c r="Q56" s="13">
        <f xml:space="preserve">  Time!Q$16</f>
        <v>8</v>
      </c>
      <c r="R56" s="13">
        <f xml:space="preserve">  Time!R$16</f>
        <v>9</v>
      </c>
      <c r="S56" s="13">
        <f xml:space="preserve">  Time!S$16</f>
        <v>10</v>
      </c>
    </row>
    <row r="57" spans="1:19" outlineLevel="1">
      <c r="E57" s="48" t="s">
        <v>174</v>
      </c>
      <c r="G57" s="48" t="s">
        <v>132</v>
      </c>
      <c r="J57" s="2">
        <f t="shared" ref="J57:S57" si="16" xml:space="preserve">  I59</f>
        <v>0</v>
      </c>
      <c r="K57" s="2">
        <f t="shared" si="16"/>
        <v>0</v>
      </c>
      <c r="L57" s="2">
        <f t="shared" si="16"/>
        <v>0</v>
      </c>
      <c r="M57" s="2">
        <f t="shared" si="16"/>
        <v>0</v>
      </c>
      <c r="N57" s="2">
        <f t="shared" si="16"/>
        <v>0</v>
      </c>
      <c r="O57" s="2">
        <f t="shared" si="16"/>
        <v>0</v>
      </c>
      <c r="P57" s="2">
        <f t="shared" si="16"/>
        <v>0</v>
      </c>
      <c r="Q57" s="2">
        <f t="shared" si="16"/>
        <v>0</v>
      </c>
      <c r="R57" s="2">
        <f t="shared" si="16"/>
        <v>0</v>
      </c>
      <c r="S57" s="2">
        <f t="shared" si="16"/>
        <v>0</v>
      </c>
    </row>
    <row r="58" spans="1:19" outlineLevel="1">
      <c r="D58" s="86" t="s">
        <v>112</v>
      </c>
      <c r="E58" s="2" t="str">
        <f t="shared" ref="E58:S58" si="17" xml:space="preserve">  E$52</f>
        <v>Drawdowns</v>
      </c>
      <c r="F58" s="2">
        <f t="shared" si="17"/>
        <v>0</v>
      </c>
      <c r="G58" s="2" t="str">
        <f t="shared" si="17"/>
        <v>GBP</v>
      </c>
      <c r="H58" s="2">
        <f t="shared" si="17"/>
        <v>0</v>
      </c>
      <c r="I58" s="2">
        <f t="shared" si="17"/>
        <v>0</v>
      </c>
      <c r="J58" s="2">
        <f t="shared" si="17"/>
        <v>0</v>
      </c>
      <c r="K58" s="2">
        <f t="shared" si="17"/>
        <v>0</v>
      </c>
      <c r="L58" s="2">
        <f t="shared" si="17"/>
        <v>0</v>
      </c>
      <c r="M58" s="2">
        <f t="shared" si="17"/>
        <v>0</v>
      </c>
      <c r="N58" s="2">
        <f t="shared" si="17"/>
        <v>0</v>
      </c>
      <c r="O58" s="2">
        <f t="shared" si="17"/>
        <v>0</v>
      </c>
      <c r="P58" s="2">
        <f t="shared" si="17"/>
        <v>0</v>
      </c>
      <c r="Q58" s="2">
        <f t="shared" si="17"/>
        <v>0</v>
      </c>
      <c r="R58" s="2">
        <f t="shared" si="17"/>
        <v>0</v>
      </c>
      <c r="S58" s="2">
        <f t="shared" si="17"/>
        <v>0</v>
      </c>
    </row>
    <row r="59" spans="1:19" s="59" customFormat="1" outlineLevel="1">
      <c r="A59" s="35"/>
      <c r="B59" s="35"/>
      <c r="C59" s="60"/>
      <c r="D59" s="63"/>
      <c r="E59" s="22" t="s">
        <v>50</v>
      </c>
      <c r="F59" s="22"/>
      <c r="G59" s="22" t="s">
        <v>132</v>
      </c>
      <c r="H59" s="22"/>
      <c r="I59" s="34">
        <f t="shared" ref="I59:S59" si="18" xml:space="preserve">  IF( I56 = 0, 0, I57 + I58 )</f>
        <v>0</v>
      </c>
      <c r="J59" s="34">
        <f t="shared" si="18"/>
        <v>0</v>
      </c>
      <c r="K59" s="34">
        <f t="shared" si="18"/>
        <v>0</v>
      </c>
      <c r="L59" s="34">
        <f t="shared" si="18"/>
        <v>0</v>
      </c>
      <c r="M59" s="34">
        <f t="shared" si="18"/>
        <v>0</v>
      </c>
      <c r="N59" s="34">
        <f t="shared" si="18"/>
        <v>0</v>
      </c>
      <c r="O59" s="34">
        <f t="shared" si="18"/>
        <v>0</v>
      </c>
      <c r="P59" s="34">
        <f t="shared" si="18"/>
        <v>0</v>
      </c>
      <c r="Q59" s="34">
        <f t="shared" si="18"/>
        <v>0</v>
      </c>
      <c r="R59" s="34">
        <f t="shared" si="18"/>
        <v>0</v>
      </c>
      <c r="S59" s="34">
        <f t="shared" si="18"/>
        <v>0</v>
      </c>
    </row>
    <row r="61" spans="1:19">
      <c r="A61" s="20" t="s">
        <v>51</v>
      </c>
    </row>
    <row r="62" spans="1:19" outlineLevel="1">
      <c r="B62" s="20" t="s">
        <v>22</v>
      </c>
    </row>
    <row r="63" spans="1:19" outlineLevel="2">
      <c r="E63" s="1" t="str">
        <f t="shared" ref="E63:S63" si="19" xml:space="preserve">  E$27</f>
        <v>Exits</v>
      </c>
      <c r="F63" s="1">
        <f t="shared" si="19"/>
        <v>0</v>
      </c>
      <c r="G63" s="1" t="str">
        <f t="shared" si="19"/>
        <v>Companies</v>
      </c>
      <c r="H63" s="1">
        <f t="shared" si="19"/>
        <v>0</v>
      </c>
      <c r="I63" s="1">
        <f t="shared" si="19"/>
        <v>0</v>
      </c>
      <c r="J63" s="1">
        <f t="shared" si="19"/>
        <v>0</v>
      </c>
      <c r="K63" s="1">
        <f t="shared" si="19"/>
        <v>0</v>
      </c>
      <c r="L63" s="1">
        <f t="shared" si="19"/>
        <v>0</v>
      </c>
      <c r="M63" s="1">
        <f t="shared" si="19"/>
        <v>0</v>
      </c>
      <c r="N63" s="1">
        <f t="shared" si="19"/>
        <v>0</v>
      </c>
      <c r="O63" s="1">
        <f t="shared" si="19"/>
        <v>0</v>
      </c>
      <c r="P63" s="1">
        <f t="shared" si="19"/>
        <v>0</v>
      </c>
      <c r="Q63" s="1">
        <f t="shared" si="19"/>
        <v>0</v>
      </c>
      <c r="R63" s="1">
        <f t="shared" si="19"/>
        <v>0</v>
      </c>
      <c r="S63" s="1">
        <f t="shared" si="19"/>
        <v>0</v>
      </c>
    </row>
    <row r="64" spans="1:19" outlineLevel="2">
      <c r="A64" s="18"/>
      <c r="B64" s="18"/>
      <c r="C64" s="28"/>
      <c r="D64" s="29"/>
      <c r="E64" s="3" t="str">
        <f xml:space="preserve">  'Company Capital Structure'!E$156</f>
        <v>Loan and Redemption Premium Repayment</v>
      </c>
      <c r="F64" s="3">
        <f xml:space="preserve">  'Company Capital Structure'!F$156</f>
        <v>0</v>
      </c>
      <c r="G64" s="3" t="str">
        <f xml:space="preserve">  'Company Capital Structure'!G$156</f>
        <v>GBP</v>
      </c>
      <c r="H64" s="3">
        <f xml:space="preserve">  'Company Capital Structure'!H$156</f>
        <v>25800000</v>
      </c>
      <c r="I64" s="3">
        <f xml:space="preserve">  'Company Capital Structure'!I$156</f>
        <v>0</v>
      </c>
      <c r="J64" s="3">
        <f xml:space="preserve">  'Company Capital Structure'!J$156</f>
        <v>300000</v>
      </c>
      <c r="K64" s="3">
        <f xml:space="preserve">  'Company Capital Structure'!K$156</f>
        <v>1000000</v>
      </c>
      <c r="L64" s="3">
        <f xml:space="preserve">  'Company Capital Structure'!L$156</f>
        <v>2500000</v>
      </c>
      <c r="M64" s="3">
        <f xml:space="preserve">  'Company Capital Structure'!M$156</f>
        <v>5500000</v>
      </c>
      <c r="N64" s="3">
        <f xml:space="preserve">  'Company Capital Structure'!N$156</f>
        <v>5500000</v>
      </c>
      <c r="O64" s="3">
        <f xml:space="preserve">  'Company Capital Structure'!O$156</f>
        <v>5500000</v>
      </c>
      <c r="P64" s="3">
        <f xml:space="preserve">  'Company Capital Structure'!P$156</f>
        <v>5500000</v>
      </c>
      <c r="Q64" s="3">
        <f xml:space="preserve">  'Company Capital Structure'!Q$156</f>
        <v>0</v>
      </c>
      <c r="R64" s="3">
        <f xml:space="preserve">  'Company Capital Structure'!R$156</f>
        <v>0</v>
      </c>
      <c r="S64" s="3">
        <f xml:space="preserve">  'Company Capital Structure'!S$156</f>
        <v>0</v>
      </c>
    </row>
    <row r="65" spans="1:19" outlineLevel="2">
      <c r="A65" s="18"/>
      <c r="B65" s="18"/>
      <c r="C65" s="28"/>
      <c r="D65" s="29"/>
      <c r="E65" s="3" t="str">
        <f xml:space="preserve">  'Company Capital Structure'!E$180</f>
        <v>Proceeds to Investor Cofounder</v>
      </c>
      <c r="F65" s="3">
        <f xml:space="preserve">  'Company Capital Structure'!F$180</f>
        <v>0</v>
      </c>
      <c r="G65" s="3" t="str">
        <f xml:space="preserve">  'Company Capital Structure'!G$180</f>
        <v>GBP</v>
      </c>
      <c r="H65" s="3">
        <f xml:space="preserve">  'Company Capital Structure'!H$180</f>
        <v>424668.87417218543</v>
      </c>
      <c r="I65" s="3">
        <f xml:space="preserve">  'Company Capital Structure'!I$180</f>
        <v>0</v>
      </c>
      <c r="J65" s="3">
        <f xml:space="preserve">  'Company Capital Structure'!J$180</f>
        <v>1324.5033112582782</v>
      </c>
      <c r="K65" s="3">
        <f xml:space="preserve">  'Company Capital Structure'!K$180</f>
        <v>6020.4695966285381</v>
      </c>
      <c r="L65" s="3">
        <f xml:space="preserve">  'Company Capital Structure'!L$180</f>
        <v>12793.497892835643</v>
      </c>
      <c r="M65" s="3">
        <f xml:space="preserve">  'Company Capital Structure'!M$180</f>
        <v>19574.05177603853</v>
      </c>
      <c r="N65" s="3">
        <f xml:space="preserve">  'Company Capital Structure'!N$180</f>
        <v>63071.944611679712</v>
      </c>
      <c r="O65" s="3">
        <f xml:space="preserve">  'Company Capital Structure'!O$180</f>
        <v>128318.78386514148</v>
      </c>
      <c r="P65" s="3">
        <f xml:space="preserve">  'Company Capital Structure'!P$180</f>
        <v>193565.62311860325</v>
      </c>
      <c r="Q65" s="3">
        <f xml:space="preserve">  'Company Capital Structure'!Q$180</f>
        <v>0</v>
      </c>
      <c r="R65" s="3">
        <f xml:space="preserve">  'Company Capital Structure'!R$180</f>
        <v>0</v>
      </c>
      <c r="S65" s="3">
        <f xml:space="preserve">  'Company Capital Structure'!S$180</f>
        <v>0</v>
      </c>
    </row>
    <row r="66" spans="1:19" outlineLevel="2">
      <c r="E66" s="48" t="s">
        <v>22</v>
      </c>
      <c r="G66" s="48" t="s">
        <v>132</v>
      </c>
      <c r="H66" s="2">
        <f xml:space="preserve"> SUM( J66:S66 )</f>
        <v>0</v>
      </c>
      <c r="J66" s="2">
        <f t="shared" ref="J66:S66" si="20" xml:space="preserve">  J63 * ( J64 + J65 )</f>
        <v>0</v>
      </c>
      <c r="K66" s="2">
        <f t="shared" si="20"/>
        <v>0</v>
      </c>
      <c r="L66" s="2">
        <f t="shared" si="20"/>
        <v>0</v>
      </c>
      <c r="M66" s="2">
        <f t="shared" si="20"/>
        <v>0</v>
      </c>
      <c r="N66" s="2">
        <f t="shared" si="20"/>
        <v>0</v>
      </c>
      <c r="O66" s="2">
        <f t="shared" si="20"/>
        <v>0</v>
      </c>
      <c r="P66" s="2">
        <f t="shared" si="20"/>
        <v>0</v>
      </c>
      <c r="Q66" s="2">
        <f t="shared" si="20"/>
        <v>0</v>
      </c>
      <c r="R66" s="2">
        <f t="shared" si="20"/>
        <v>0</v>
      </c>
      <c r="S66" s="2">
        <f t="shared" si="20"/>
        <v>0</v>
      </c>
    </row>
    <row r="67" spans="1:19" outlineLevel="1"/>
    <row r="68" spans="1:19" outlineLevel="1"/>
    <row r="69" spans="1:19" outlineLevel="1">
      <c r="B69" s="20" t="s">
        <v>137</v>
      </c>
    </row>
    <row r="70" spans="1:19" s="64" customFormat="1" outlineLevel="1">
      <c r="A70" s="33"/>
      <c r="B70" s="33"/>
      <c r="C70" s="62"/>
      <c r="D70" s="58"/>
      <c r="E70" s="13" t="str">
        <f xml:space="preserve">  Time!E$16</f>
        <v>Period number</v>
      </c>
      <c r="F70" s="13">
        <f xml:space="preserve">  Time!F$16</f>
        <v>0</v>
      </c>
      <c r="G70" s="13" t="str">
        <f xml:space="preserve">  Time!G$16</f>
        <v>Counter</v>
      </c>
      <c r="H70" s="13">
        <f xml:space="preserve">  Time!H$16</f>
        <v>0</v>
      </c>
      <c r="I70" s="13">
        <f xml:space="preserve">  Time!I$16</f>
        <v>0</v>
      </c>
      <c r="J70" s="13">
        <f xml:space="preserve">  Time!J$16</f>
        <v>1</v>
      </c>
      <c r="K70" s="13">
        <f xml:space="preserve">  Time!K$16</f>
        <v>2</v>
      </c>
      <c r="L70" s="13">
        <f xml:space="preserve">  Time!L$16</f>
        <v>3</v>
      </c>
      <c r="M70" s="13">
        <f xml:space="preserve">  Time!M$16</f>
        <v>4</v>
      </c>
      <c r="N70" s="13">
        <f xml:space="preserve">  Time!N$16</f>
        <v>5</v>
      </c>
      <c r="O70" s="13">
        <f xml:space="preserve">  Time!O$16</f>
        <v>6</v>
      </c>
      <c r="P70" s="13">
        <f xml:space="preserve">  Time!P$16</f>
        <v>7</v>
      </c>
      <c r="Q70" s="13">
        <f xml:space="preserve">  Time!Q$16</f>
        <v>8</v>
      </c>
      <c r="R70" s="13">
        <f xml:space="preserve">  Time!R$16</f>
        <v>9</v>
      </c>
      <c r="S70" s="13">
        <f xml:space="preserve">  Time!S$16</f>
        <v>10</v>
      </c>
    </row>
    <row r="71" spans="1:19" outlineLevel="1">
      <c r="E71" s="48" t="s">
        <v>68</v>
      </c>
      <c r="G71" s="48" t="s">
        <v>132</v>
      </c>
      <c r="J71" s="2">
        <f t="shared" ref="J71:S71" si="21" xml:space="preserve">  I73</f>
        <v>0</v>
      </c>
      <c r="K71" s="2">
        <f t="shared" si="21"/>
        <v>0</v>
      </c>
      <c r="L71" s="2">
        <f t="shared" si="21"/>
        <v>0</v>
      </c>
      <c r="M71" s="2">
        <f t="shared" si="21"/>
        <v>0</v>
      </c>
      <c r="N71" s="2">
        <f t="shared" si="21"/>
        <v>0</v>
      </c>
      <c r="O71" s="2">
        <f t="shared" si="21"/>
        <v>0</v>
      </c>
      <c r="P71" s="2">
        <f t="shared" si="21"/>
        <v>0</v>
      </c>
      <c r="Q71" s="2">
        <f t="shared" si="21"/>
        <v>0</v>
      </c>
      <c r="R71" s="2">
        <f t="shared" si="21"/>
        <v>0</v>
      </c>
      <c r="S71" s="2">
        <f t="shared" si="21"/>
        <v>0</v>
      </c>
    </row>
    <row r="72" spans="1:19" outlineLevel="1">
      <c r="D72" s="86" t="s">
        <v>112</v>
      </c>
      <c r="E72" s="2" t="str">
        <f t="shared" ref="E72:S72" si="22" xml:space="preserve">  E$66</f>
        <v>Investor Cofounder Return</v>
      </c>
      <c r="F72" s="2">
        <f t="shared" si="22"/>
        <v>0</v>
      </c>
      <c r="G72" s="2" t="str">
        <f t="shared" si="22"/>
        <v>GBP</v>
      </c>
      <c r="H72" s="2">
        <f t="shared" si="22"/>
        <v>0</v>
      </c>
      <c r="I72" s="2">
        <f t="shared" si="22"/>
        <v>0</v>
      </c>
      <c r="J72" s="2">
        <f t="shared" si="22"/>
        <v>0</v>
      </c>
      <c r="K72" s="2">
        <f t="shared" si="22"/>
        <v>0</v>
      </c>
      <c r="L72" s="2">
        <f t="shared" si="22"/>
        <v>0</v>
      </c>
      <c r="M72" s="2">
        <f t="shared" si="22"/>
        <v>0</v>
      </c>
      <c r="N72" s="2">
        <f t="shared" si="22"/>
        <v>0</v>
      </c>
      <c r="O72" s="2">
        <f t="shared" si="22"/>
        <v>0</v>
      </c>
      <c r="P72" s="2">
        <f t="shared" si="22"/>
        <v>0</v>
      </c>
      <c r="Q72" s="2">
        <f t="shared" si="22"/>
        <v>0</v>
      </c>
      <c r="R72" s="2">
        <f t="shared" si="22"/>
        <v>0</v>
      </c>
      <c r="S72" s="2">
        <f t="shared" si="22"/>
        <v>0</v>
      </c>
    </row>
    <row r="73" spans="1:19" s="59" customFormat="1" outlineLevel="1">
      <c r="A73" s="35"/>
      <c r="B73" s="35"/>
      <c r="C73" s="60"/>
      <c r="D73" s="63"/>
      <c r="E73" s="22" t="s">
        <v>137</v>
      </c>
      <c r="F73" s="22"/>
      <c r="G73" s="22" t="s">
        <v>132</v>
      </c>
      <c r="H73" s="22"/>
      <c r="I73" s="34">
        <f t="shared" ref="I73:S73" si="23" xml:space="preserve">  IF( I70 = 0, 0, I71 + I72 )</f>
        <v>0</v>
      </c>
      <c r="J73" s="34">
        <f t="shared" si="23"/>
        <v>0</v>
      </c>
      <c r="K73" s="34">
        <f t="shared" si="23"/>
        <v>0</v>
      </c>
      <c r="L73" s="34">
        <f t="shared" si="23"/>
        <v>0</v>
      </c>
      <c r="M73" s="34">
        <f t="shared" si="23"/>
        <v>0</v>
      </c>
      <c r="N73" s="34">
        <f t="shared" si="23"/>
        <v>0</v>
      </c>
      <c r="O73" s="34">
        <f t="shared" si="23"/>
        <v>0</v>
      </c>
      <c r="P73" s="34">
        <f t="shared" si="23"/>
        <v>0</v>
      </c>
      <c r="Q73" s="34">
        <f t="shared" si="23"/>
        <v>0</v>
      </c>
      <c r="R73" s="34">
        <f t="shared" si="23"/>
        <v>0</v>
      </c>
      <c r="S73" s="34">
        <f t="shared" si="23"/>
        <v>0</v>
      </c>
    </row>
    <row r="75" spans="1:19">
      <c r="A75" s="20" t="s">
        <v>114</v>
      </c>
    </row>
    <row r="76" spans="1:19" outlineLevel="1">
      <c r="B76" s="20" t="s">
        <v>10</v>
      </c>
    </row>
    <row r="77" spans="1:19" outlineLevel="2">
      <c r="E77" s="2" t="str">
        <f t="shared" ref="E77:S77" si="24" xml:space="preserve">  E$73</f>
        <v>Total Investor Cofounder Return</v>
      </c>
      <c r="F77" s="2">
        <f t="shared" si="24"/>
        <v>0</v>
      </c>
      <c r="G77" s="2" t="str">
        <f t="shared" si="24"/>
        <v>GBP</v>
      </c>
      <c r="H77" s="2">
        <f t="shared" si="24"/>
        <v>0</v>
      </c>
      <c r="I77" s="2">
        <f t="shared" si="24"/>
        <v>0</v>
      </c>
      <c r="J77" s="2">
        <f t="shared" si="24"/>
        <v>0</v>
      </c>
      <c r="K77" s="2">
        <f t="shared" si="24"/>
        <v>0</v>
      </c>
      <c r="L77" s="2">
        <f t="shared" si="24"/>
        <v>0</v>
      </c>
      <c r="M77" s="2">
        <f t="shared" si="24"/>
        <v>0</v>
      </c>
      <c r="N77" s="2">
        <f t="shared" si="24"/>
        <v>0</v>
      </c>
      <c r="O77" s="2">
        <f t="shared" si="24"/>
        <v>0</v>
      </c>
      <c r="P77" s="2">
        <f t="shared" si="24"/>
        <v>0</v>
      </c>
      <c r="Q77" s="2">
        <f t="shared" si="24"/>
        <v>0</v>
      </c>
      <c r="R77" s="2">
        <f t="shared" si="24"/>
        <v>0</v>
      </c>
      <c r="S77" s="2">
        <f t="shared" si="24"/>
        <v>0</v>
      </c>
    </row>
    <row r="78" spans="1:19" outlineLevel="2">
      <c r="E78" s="2" t="str">
        <f t="shared" ref="E78:S78" si="25" xml:space="preserve">  E$59</f>
        <v>Cohort Loan Balance</v>
      </c>
      <c r="F78" s="2">
        <f t="shared" si="25"/>
        <v>0</v>
      </c>
      <c r="G78" s="2" t="str">
        <f t="shared" si="25"/>
        <v>GBP</v>
      </c>
      <c r="H78" s="2">
        <f t="shared" si="25"/>
        <v>0</v>
      </c>
      <c r="I78" s="2">
        <f t="shared" si="25"/>
        <v>0</v>
      </c>
      <c r="J78" s="2">
        <f t="shared" si="25"/>
        <v>0</v>
      </c>
      <c r="K78" s="2">
        <f t="shared" si="25"/>
        <v>0</v>
      </c>
      <c r="L78" s="2">
        <f t="shared" si="25"/>
        <v>0</v>
      </c>
      <c r="M78" s="2">
        <f t="shared" si="25"/>
        <v>0</v>
      </c>
      <c r="N78" s="2">
        <f t="shared" si="25"/>
        <v>0</v>
      </c>
      <c r="O78" s="2">
        <f t="shared" si="25"/>
        <v>0</v>
      </c>
      <c r="P78" s="2">
        <f t="shared" si="25"/>
        <v>0</v>
      </c>
      <c r="Q78" s="2">
        <f t="shared" si="25"/>
        <v>0</v>
      </c>
      <c r="R78" s="2">
        <f t="shared" si="25"/>
        <v>0</v>
      </c>
      <c r="S78" s="2">
        <f t="shared" si="25"/>
        <v>0</v>
      </c>
    </row>
    <row r="79" spans="1:19" outlineLevel="2">
      <c r="A79" s="24"/>
      <c r="B79" s="24"/>
      <c r="C79" s="45"/>
      <c r="D79" s="43"/>
      <c r="E79" s="14" t="s">
        <v>10</v>
      </c>
      <c r="F79" s="14"/>
      <c r="G79" s="14" t="s">
        <v>117</v>
      </c>
      <c r="H79" s="14"/>
      <c r="I79" s="14"/>
      <c r="J79" s="65">
        <f t="shared" ref="J79:S79" si="26" xml:space="preserve">  IF( J77 &gt; 0, J77 / J78, 0 )</f>
        <v>0</v>
      </c>
      <c r="K79" s="65">
        <f t="shared" si="26"/>
        <v>0</v>
      </c>
      <c r="L79" s="65">
        <f t="shared" si="26"/>
        <v>0</v>
      </c>
      <c r="M79" s="65">
        <f t="shared" si="26"/>
        <v>0</v>
      </c>
      <c r="N79" s="65">
        <f t="shared" si="26"/>
        <v>0</v>
      </c>
      <c r="O79" s="65">
        <f t="shared" si="26"/>
        <v>0</v>
      </c>
      <c r="P79" s="65">
        <f t="shared" si="26"/>
        <v>0</v>
      </c>
      <c r="Q79" s="65">
        <f t="shared" si="26"/>
        <v>0</v>
      </c>
      <c r="R79" s="65">
        <f t="shared" si="26"/>
        <v>0</v>
      </c>
      <c r="S79" s="65">
        <f t="shared" si="26"/>
        <v>0</v>
      </c>
    </row>
    <row r="80" spans="1:19" outlineLevel="1"/>
    <row r="83" spans="2:2">
      <c r="B83" s="20" t="s">
        <v>139</v>
      </c>
    </row>
  </sheetData>
  <conditionalFormatting sqref="F2:F3">
    <cfRule type="cellIs" dxfId="56" priority="1" stopIfTrue="1" operator="notEqual">
      <formula>0</formula>
    </cfRule>
    <cfRule type="cellIs" dxfId="55" priority="2" stopIfTrue="1" operator="equal">
      <formula>""</formula>
    </cfRule>
  </conditionalFormatting>
  <conditionalFormatting sqref="J3:S3">
    <cfRule type="cellIs" dxfId="54" priority="8" operator="equal">
      <formula>"PPA ext."</formula>
    </cfRule>
    <cfRule type="cellIs" dxfId="53" priority="9" operator="equal">
      <formula>"Delay"</formula>
    </cfRule>
    <cfRule type="cellIs" dxfId="52" priority="10" operator="equal">
      <formula>"Fin Close"</formula>
    </cfRule>
    <cfRule type="cellIs" dxfId="51" priority="11" stopIfTrue="1" operator="equal">
      <formula>"Construction"</formula>
    </cfRule>
    <cfRule type="cellIs" dxfId="50"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Portfolio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49" priority="1" stopIfTrue="1" operator="notEqual">
      <formula>0</formula>
    </cfRule>
    <cfRule type="cellIs" dxfId="48" priority="2" stopIfTrue="1" operator="equal">
      <formula>""</formula>
    </cfRule>
  </conditionalFormatting>
  <conditionalFormatting sqref="J3:S3">
    <cfRule type="cellIs" dxfId="47" priority="8" operator="equal">
      <formula>"PPA ext."</formula>
    </cfRule>
    <cfRule type="cellIs" dxfId="46" priority="9" operator="equal">
      <formula>"Delay"</formula>
    </cfRule>
    <cfRule type="cellIs" dxfId="45" priority="10" operator="equal">
      <formula>"Fin Close"</formula>
    </cfRule>
    <cfRule type="cellIs" dxfId="44" priority="11" stopIfTrue="1" operator="equal">
      <formula>"Construction"</formula>
    </cfRule>
    <cfRule type="cellIs" dxfId="43"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Fund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42" priority="1" stopIfTrue="1" operator="notEqual">
      <formula>0</formula>
    </cfRule>
    <cfRule type="cellIs" dxfId="41" priority="2" stopIfTrue="1" operator="equal">
      <formula>""</formula>
    </cfRule>
  </conditionalFormatting>
  <conditionalFormatting sqref="J3:S3">
    <cfRule type="cellIs" dxfId="40" priority="8" operator="equal">
      <formula>"PPA ext."</formula>
    </cfRule>
    <cfRule type="cellIs" dxfId="39" priority="9" operator="equal">
      <formula>"Delay"</formula>
    </cfRule>
    <cfRule type="cellIs" dxfId="38" priority="10" operator="equal">
      <formula>"Fin Close"</formula>
    </cfRule>
    <cfRule type="cellIs" dxfId="37" priority="11" stopIfTrue="1" operator="equal">
      <formula>"Construction"</formula>
    </cfRule>
    <cfRule type="cellIs" dxfId="36"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4F81BD"/>
    <outlinePr summaryBelow="0" summaryRight="0"/>
  </sheetPr>
  <dimension ref="A1:S48"/>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44.88671875" bestFit="1" customWidth="1"/>
    <col min="6" max="6" width="20.88671875" bestFit="1" customWidth="1"/>
    <col min="7" max="7" width="13.21875" bestFit="1" customWidth="1"/>
    <col min="8" max="8" width="14.33203125" style="41" bestFit="1" customWidth="1"/>
    <col min="9" max="9" width="3.44140625" customWidth="1"/>
    <col min="10" max="12" width="12.33203125" bestFit="1" customWidth="1"/>
    <col min="13" max="19" width="13" bestFit="1" customWidth="1"/>
    <col min="20" max="20" width="15.109375" hidden="1" customWidth="1"/>
    <col min="21" max="16384" width="15.109375" hidden="1"/>
  </cols>
  <sheetData>
    <row r="1" spans="1:19" s="110" customFormat="1" ht="25">
      <c r="A1" s="46" t="str">
        <f ca="1" xml:space="preserve"> RIGHT(CELL("filename", A1), LEN(CELL("filename", A1)) - SEARCH("]", CELL("filename", A1)))</f>
        <v>Company Report</v>
      </c>
      <c r="B1" s="104"/>
      <c r="C1" s="103"/>
      <c r="D1" s="106"/>
      <c r="F1" s="49" t="str">
        <f>HYPERLINK("#Contents!A1","Go to contents")</f>
        <v>Go to contents</v>
      </c>
      <c r="H1" s="68"/>
      <c r="J1" s="68"/>
    </row>
    <row r="2" spans="1:19" s="50" customFormat="1">
      <c r="A2" s="66"/>
      <c r="B2" s="66"/>
      <c r="C2" s="102"/>
      <c r="D2" s="114"/>
      <c r="E2" s="17" t="s">
        <v>178</v>
      </c>
      <c r="F2" s="51">
        <v>0</v>
      </c>
      <c r="G2" s="52" t="s">
        <v>72</v>
      </c>
      <c r="H2" s="75"/>
      <c r="I2" s="75"/>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66"/>
      <c r="B3" s="66"/>
      <c r="C3" s="102"/>
      <c r="D3" s="114"/>
      <c r="E3" s="37" t="s">
        <v>107</v>
      </c>
      <c r="F3" s="51"/>
      <c r="G3" s="52" t="s">
        <v>45</v>
      </c>
      <c r="H3" s="75"/>
      <c r="I3" s="75"/>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66"/>
      <c r="B4" s="66"/>
      <c r="C4" s="102"/>
      <c r="D4" s="114"/>
      <c r="E4" s="17" t="s">
        <v>179</v>
      </c>
      <c r="F4"/>
      <c r="G4"/>
      <c r="H4" s="75"/>
      <c r="I4" s="75"/>
    </row>
    <row r="5" spans="1:19" s="32" customFormat="1">
      <c r="A5" s="66"/>
      <c r="B5" s="66"/>
      <c r="C5" s="102"/>
      <c r="D5" s="114"/>
      <c r="E5" s="17" t="s">
        <v>165</v>
      </c>
      <c r="F5" s="27" t="s">
        <v>129</v>
      </c>
      <c r="G5" s="27" t="s">
        <v>118</v>
      </c>
      <c r="H5" s="27" t="s">
        <v>106</v>
      </c>
      <c r="I5" s="75"/>
      <c r="J5" s="8"/>
      <c r="K5" s="8"/>
      <c r="L5" s="8"/>
      <c r="M5" s="8"/>
      <c r="N5" s="8"/>
      <c r="O5" s="8"/>
      <c r="P5" s="8"/>
    </row>
    <row r="6" spans="1:19" s="41" customFormat="1">
      <c r="A6" s="27"/>
      <c r="B6" s="27"/>
      <c r="C6" s="69"/>
      <c r="D6" s="107"/>
      <c r="F6" s="27"/>
      <c r="G6" s="27"/>
      <c r="H6" s="27"/>
    </row>
    <row r="8" spans="1:19">
      <c r="B8" s="27" t="s">
        <v>4</v>
      </c>
    </row>
    <row r="9" spans="1:19">
      <c r="E9" s="25" t="str">
        <f xml:space="preserve"> 'Company Capital Structure'!E$14</f>
        <v>Loan Note</v>
      </c>
      <c r="F9" s="25">
        <f xml:space="preserve"> 'Company Capital Structure'!F$14</f>
        <v>0</v>
      </c>
      <c r="G9" s="25" t="str">
        <f xml:space="preserve"> 'Company Capital Structure'!G$14</f>
        <v>GBP</v>
      </c>
      <c r="H9" s="84">
        <f xml:space="preserve"> 'Company Capital Structure'!H$14</f>
        <v>0</v>
      </c>
      <c r="I9" s="25">
        <f xml:space="preserve"> 'Company Capital Structure'!I$14</f>
        <v>0</v>
      </c>
      <c r="J9" s="11">
        <f>'Company Capital Structure'!J$14</f>
        <v>150000</v>
      </c>
      <c r="K9" s="11">
        <f>'Company Capital Structure'!K$14</f>
        <v>500000</v>
      </c>
      <c r="L9" s="11">
        <f>'Company Capital Structure'!L$14</f>
        <v>1250000</v>
      </c>
      <c r="M9" s="11">
        <f>'Company Capital Structure'!M$14</f>
        <v>2750000</v>
      </c>
      <c r="N9" s="11">
        <f>'Company Capital Structure'!N$14</f>
        <v>2750000</v>
      </c>
      <c r="O9" s="11">
        <f>'Company Capital Structure'!O$14</f>
        <v>2750000</v>
      </c>
      <c r="P9" s="11">
        <f>'Company Capital Structure'!P$14</f>
        <v>2750000</v>
      </c>
      <c r="Q9" s="11">
        <f>'Company Capital Structure'!Q$14</f>
        <v>2750000</v>
      </c>
      <c r="R9" s="11">
        <f>'Company Capital Structure'!R$14</f>
        <v>2750000</v>
      </c>
      <c r="S9" s="11">
        <f>'Company Capital Structure'!S$14</f>
        <v>2750000</v>
      </c>
    </row>
    <row r="10" spans="1:19">
      <c r="E10" s="16" t="s">
        <v>95</v>
      </c>
      <c r="F10" s="55"/>
      <c r="G10" s="16" t="s">
        <v>132</v>
      </c>
      <c r="H10" s="98"/>
      <c r="I10" s="55"/>
      <c r="J10" s="16">
        <f t="shared" ref="J10:S10" si="0" xml:space="preserve"> J9</f>
        <v>150000</v>
      </c>
      <c r="K10" s="16">
        <f t="shared" si="0"/>
        <v>500000</v>
      </c>
      <c r="L10" s="16">
        <f t="shared" si="0"/>
        <v>1250000</v>
      </c>
      <c r="M10" s="16">
        <f t="shared" si="0"/>
        <v>2750000</v>
      </c>
      <c r="N10" s="16">
        <f t="shared" si="0"/>
        <v>2750000</v>
      </c>
      <c r="O10" s="16">
        <f t="shared" si="0"/>
        <v>2750000</v>
      </c>
      <c r="P10" s="16">
        <f t="shared" si="0"/>
        <v>2750000</v>
      </c>
      <c r="Q10" s="16">
        <f t="shared" si="0"/>
        <v>2750000</v>
      </c>
      <c r="R10" s="16">
        <f t="shared" si="0"/>
        <v>2750000</v>
      </c>
      <c r="S10" s="16">
        <f t="shared" si="0"/>
        <v>2750000</v>
      </c>
    </row>
    <row r="12" spans="1:19">
      <c r="B12" s="27" t="s">
        <v>158</v>
      </c>
    </row>
    <row r="13" spans="1:19">
      <c r="E13" s="57" t="str">
        <f xml:space="preserve"> 'Company Capital Structure'!E$66</f>
        <v>Sector Cofounder Shares</v>
      </c>
      <c r="F13" s="57">
        <f xml:space="preserve"> 'Company Capital Structure'!F$66</f>
        <v>0</v>
      </c>
      <c r="G13" s="57" t="str">
        <f xml:space="preserve"> 'Company Capital Structure'!G$66</f>
        <v>Shares</v>
      </c>
      <c r="H13" s="134">
        <f xml:space="preserve"> 'Company Capital Structure'!H$66</f>
        <v>0</v>
      </c>
      <c r="I13" s="57">
        <f xml:space="preserve"> 'Company Capital Structure'!I$66</f>
        <v>50</v>
      </c>
      <c r="J13" s="26">
        <f>'Company Capital Structure'!J$66</f>
        <v>50</v>
      </c>
      <c r="K13" s="26">
        <f>'Company Capital Structure'!K$66</f>
        <v>50</v>
      </c>
      <c r="L13" s="26">
        <f>'Company Capital Structure'!L$66</f>
        <v>50</v>
      </c>
      <c r="M13" s="26">
        <f>'Company Capital Structure'!M$66</f>
        <v>50</v>
      </c>
      <c r="N13" s="26">
        <f>'Company Capital Structure'!N$66</f>
        <v>50</v>
      </c>
      <c r="O13" s="26">
        <f>'Company Capital Structure'!O$66</f>
        <v>50</v>
      </c>
      <c r="P13" s="26">
        <f>'Company Capital Structure'!P$66</f>
        <v>50</v>
      </c>
      <c r="Q13" s="26">
        <f>'Company Capital Structure'!Q$66</f>
        <v>50</v>
      </c>
      <c r="R13" s="26">
        <f>'Company Capital Structure'!R$66</f>
        <v>50</v>
      </c>
      <c r="S13" s="26">
        <f>'Company Capital Structure'!S$66</f>
        <v>50</v>
      </c>
    </row>
    <row r="14" spans="1:19">
      <c r="E14" s="57" t="str">
        <f xml:space="preserve"> 'Company Capital Structure'!E$59</f>
        <v>Studio Cofounder Shares</v>
      </c>
      <c r="F14" s="57">
        <f xml:space="preserve"> 'Company Capital Structure'!F$59</f>
        <v>0</v>
      </c>
      <c r="G14" s="57" t="str">
        <f xml:space="preserve"> 'Company Capital Structure'!G$59</f>
        <v>Shares</v>
      </c>
      <c r="H14" s="134">
        <f xml:space="preserve"> 'Company Capital Structure'!H$59</f>
        <v>0</v>
      </c>
      <c r="I14" s="57">
        <f xml:space="preserve"> 'Company Capital Structure'!I$59</f>
        <v>10</v>
      </c>
      <c r="J14" s="26">
        <f>'Company Capital Structure'!J$59</f>
        <v>10</v>
      </c>
      <c r="K14" s="26">
        <f>'Company Capital Structure'!K$59</f>
        <v>10</v>
      </c>
      <c r="L14" s="26">
        <f>'Company Capital Structure'!L$59</f>
        <v>10</v>
      </c>
      <c r="M14" s="26">
        <f>'Company Capital Structure'!M$59</f>
        <v>10</v>
      </c>
      <c r="N14" s="26">
        <f>'Company Capital Structure'!N$59</f>
        <v>10</v>
      </c>
      <c r="O14" s="26">
        <f>'Company Capital Structure'!O$59</f>
        <v>10</v>
      </c>
      <c r="P14" s="26">
        <f>'Company Capital Structure'!P$59</f>
        <v>10</v>
      </c>
      <c r="Q14" s="26">
        <f>'Company Capital Structure'!Q$59</f>
        <v>10</v>
      </c>
      <c r="R14" s="26">
        <f>'Company Capital Structure'!R$59</f>
        <v>10</v>
      </c>
      <c r="S14" s="26">
        <f>'Company Capital Structure'!S$59</f>
        <v>10</v>
      </c>
    </row>
    <row r="15" spans="1:19">
      <c r="E15" s="57" t="str">
        <f xml:space="preserve"> 'Company Capital Structure'!E$73</f>
        <v>Investor Cofounder Shares</v>
      </c>
      <c r="F15" s="57">
        <f xml:space="preserve"> 'Company Capital Structure'!F$73</f>
        <v>0</v>
      </c>
      <c r="G15" s="57" t="str">
        <f xml:space="preserve"> 'Company Capital Structure'!G$73</f>
        <v>Shares</v>
      </c>
      <c r="H15" s="134">
        <f xml:space="preserve"> 'Company Capital Structure'!H$73</f>
        <v>0</v>
      </c>
      <c r="I15" s="57">
        <f xml:space="preserve"> 'Company Capital Structure'!I$73</f>
        <v>0.4</v>
      </c>
      <c r="J15" s="26">
        <f>'Company Capital Structure'!J$73</f>
        <v>0.4</v>
      </c>
      <c r="K15" s="26">
        <f>'Company Capital Structure'!K$73</f>
        <v>0.4</v>
      </c>
      <c r="L15" s="26">
        <f>'Company Capital Structure'!L$73</f>
        <v>0.4</v>
      </c>
      <c r="M15" s="26">
        <f>'Company Capital Structure'!M$73</f>
        <v>0.4</v>
      </c>
      <c r="N15" s="26">
        <f>'Company Capital Structure'!N$73</f>
        <v>0.4</v>
      </c>
      <c r="O15" s="26">
        <f>'Company Capital Structure'!O$73</f>
        <v>0.4</v>
      </c>
      <c r="P15" s="26">
        <f>'Company Capital Structure'!P$73</f>
        <v>0.4</v>
      </c>
      <c r="Q15" s="26">
        <f>'Company Capital Structure'!Q$73</f>
        <v>0.4</v>
      </c>
      <c r="R15" s="26">
        <f>'Company Capital Structure'!R$73</f>
        <v>0.4</v>
      </c>
      <c r="S15" s="26">
        <f>'Company Capital Structure'!S$73</f>
        <v>0.4</v>
      </c>
    </row>
    <row r="16" spans="1:19">
      <c r="E16" s="57" t="str">
        <f xml:space="preserve"> 'Company Capital Structure'!E$80</f>
        <v>Other Investor Shares</v>
      </c>
      <c r="F16" s="57">
        <f xml:space="preserve"> 'Company Capital Structure'!F$80</f>
        <v>0</v>
      </c>
      <c r="G16" s="57" t="str">
        <f xml:space="preserve"> 'Company Capital Structure'!G$80</f>
        <v>Shares</v>
      </c>
      <c r="H16" s="134">
        <f xml:space="preserve"> 'Company Capital Structure'!H$80</f>
        <v>0</v>
      </c>
      <c r="I16" s="57">
        <f xml:space="preserve"> 'Company Capital Structure'!I$80</f>
        <v>0</v>
      </c>
      <c r="J16" s="26">
        <f>'Company Capital Structure'!J$80</f>
        <v>0</v>
      </c>
      <c r="K16" s="26">
        <f>'Company Capital Structure'!K$80</f>
        <v>6.04</v>
      </c>
      <c r="L16" s="26">
        <f>'Company Capital Structure'!L$80</f>
        <v>17.764705882352942</v>
      </c>
      <c r="M16" s="26">
        <f>'Company Capital Structure'!M$80</f>
        <v>31.558477508650519</v>
      </c>
      <c r="N16" s="26">
        <f>'Company Capital Structure'!N$80</f>
        <v>31.558477508650519</v>
      </c>
      <c r="O16" s="26">
        <f>'Company Capital Structure'!O$80</f>
        <v>31.558477508650519</v>
      </c>
      <c r="P16" s="26">
        <f>'Company Capital Structure'!P$80</f>
        <v>31.558477508650519</v>
      </c>
      <c r="Q16" s="26">
        <f>'Company Capital Structure'!Q$80</f>
        <v>31.558477508650519</v>
      </c>
      <c r="R16" s="26">
        <f>'Company Capital Structure'!R$80</f>
        <v>31.558477508650519</v>
      </c>
      <c r="S16" s="26">
        <f>'Company Capital Structure'!S$80</f>
        <v>31.558477508650519</v>
      </c>
    </row>
    <row r="17" spans="2:19">
      <c r="E17" s="16" t="s">
        <v>159</v>
      </c>
      <c r="F17" s="55"/>
      <c r="G17" s="16" t="s">
        <v>132</v>
      </c>
      <c r="H17" s="98"/>
      <c r="I17" s="55"/>
      <c r="J17" s="16">
        <f t="shared" ref="J17:S17" si="1" xml:space="preserve"> SUM( J13:J16 )</f>
        <v>60.4</v>
      </c>
      <c r="K17" s="16">
        <f t="shared" si="1"/>
        <v>66.44</v>
      </c>
      <c r="L17" s="16">
        <f t="shared" si="1"/>
        <v>78.164705882352933</v>
      </c>
      <c r="M17" s="16">
        <f t="shared" si="1"/>
        <v>91.958477508650518</v>
      </c>
      <c r="N17" s="16">
        <f t="shared" si="1"/>
        <v>91.958477508650518</v>
      </c>
      <c r="O17" s="16">
        <f t="shared" si="1"/>
        <v>91.958477508650518</v>
      </c>
      <c r="P17" s="16">
        <f t="shared" si="1"/>
        <v>91.958477508650518</v>
      </c>
      <c r="Q17" s="16">
        <f t="shared" si="1"/>
        <v>91.958477508650518</v>
      </c>
      <c r="R17" s="16">
        <f t="shared" si="1"/>
        <v>91.958477508650518</v>
      </c>
      <c r="S17" s="16">
        <f t="shared" si="1"/>
        <v>91.958477508650518</v>
      </c>
    </row>
    <row r="19" spans="2:19">
      <c r="B19" s="27" t="s">
        <v>7</v>
      </c>
    </row>
    <row r="20" spans="2:19">
      <c r="E20" s="85" t="str">
        <f xml:space="preserve"> 'Company Capital Structure'!E$86</f>
        <v>Sector Cofounder %</v>
      </c>
      <c r="F20" s="85">
        <f xml:space="preserve"> 'Company Capital Structure'!F$86</f>
        <v>0</v>
      </c>
      <c r="G20" s="85" t="str">
        <f xml:space="preserve"> 'Company Capital Structure'!G$86</f>
        <v>%</v>
      </c>
      <c r="H20" s="190">
        <f xml:space="preserve"> 'Company Capital Structure'!H$86</f>
        <v>0</v>
      </c>
      <c r="I20" s="85">
        <f xml:space="preserve"> 'Company Capital Structure'!I$86</f>
        <v>0</v>
      </c>
      <c r="J20" s="39">
        <f>'Company Capital Structure'!J$86</f>
        <v>0.82781456953642385</v>
      </c>
      <c r="K20" s="39">
        <f>'Company Capital Structure'!K$86</f>
        <v>0.75255869957856714</v>
      </c>
      <c r="L20" s="39">
        <f>'Company Capital Structure'!L$86</f>
        <v>0.63967489464178218</v>
      </c>
      <c r="M20" s="39">
        <f>'Company Capital Structure'!M$86</f>
        <v>0.54372366044551479</v>
      </c>
      <c r="N20" s="39">
        <f>'Company Capital Structure'!N$86</f>
        <v>0.54372366044551479</v>
      </c>
      <c r="O20" s="39">
        <f>'Company Capital Structure'!O$86</f>
        <v>0.54372366044551479</v>
      </c>
      <c r="P20" s="39">
        <f>'Company Capital Structure'!P$86</f>
        <v>0.54372366044551479</v>
      </c>
      <c r="Q20" s="39">
        <f>'Company Capital Structure'!Q$86</f>
        <v>0.54372366044551479</v>
      </c>
      <c r="R20" s="39">
        <f>'Company Capital Structure'!R$86</f>
        <v>0.54372366044551479</v>
      </c>
      <c r="S20" s="39">
        <f>'Company Capital Structure'!S$86</f>
        <v>0.54372366044551479</v>
      </c>
    </row>
    <row r="21" spans="2:19">
      <c r="E21" s="85" t="str">
        <f xml:space="preserve"> 'Company Capital Structure'!E$92</f>
        <v>Studio Cofounder %</v>
      </c>
      <c r="F21" s="85">
        <f xml:space="preserve"> 'Company Capital Structure'!F$92</f>
        <v>0</v>
      </c>
      <c r="G21" s="85" t="str">
        <f xml:space="preserve"> 'Company Capital Structure'!G$92</f>
        <v>%</v>
      </c>
      <c r="H21" s="190">
        <f xml:space="preserve"> 'Company Capital Structure'!H$92</f>
        <v>0</v>
      </c>
      <c r="I21" s="85">
        <f xml:space="preserve"> 'Company Capital Structure'!I$92</f>
        <v>0</v>
      </c>
      <c r="J21" s="39">
        <f>'Company Capital Structure'!J$92</f>
        <v>0.16556291390728478</v>
      </c>
      <c r="K21" s="39">
        <f>'Company Capital Structure'!K$92</f>
        <v>0.15051173991571343</v>
      </c>
      <c r="L21" s="39">
        <f>'Company Capital Structure'!L$92</f>
        <v>0.12793497892835642</v>
      </c>
      <c r="M21" s="39">
        <f>'Company Capital Structure'!M$92</f>
        <v>0.10874473208910296</v>
      </c>
      <c r="N21" s="39">
        <f>'Company Capital Structure'!N$92</f>
        <v>0.10874473208910296</v>
      </c>
      <c r="O21" s="39">
        <f>'Company Capital Structure'!O$92</f>
        <v>0.10874473208910296</v>
      </c>
      <c r="P21" s="39">
        <f>'Company Capital Structure'!P$92</f>
        <v>0.10874473208910296</v>
      </c>
      <c r="Q21" s="39">
        <f>'Company Capital Structure'!Q$92</f>
        <v>0.10874473208910296</v>
      </c>
      <c r="R21" s="39">
        <f>'Company Capital Structure'!R$92</f>
        <v>0.10874473208910296</v>
      </c>
      <c r="S21" s="39">
        <f>'Company Capital Structure'!S$92</f>
        <v>0.10874473208910296</v>
      </c>
    </row>
    <row r="22" spans="2:19">
      <c r="E22" s="85" t="str">
        <f xml:space="preserve"> 'Company Capital Structure'!E$98</f>
        <v>Investor Cofounder %</v>
      </c>
      <c r="F22" s="85">
        <f xml:space="preserve"> 'Company Capital Structure'!F$98</f>
        <v>0</v>
      </c>
      <c r="G22" s="85" t="str">
        <f xml:space="preserve"> 'Company Capital Structure'!G$98</f>
        <v>%</v>
      </c>
      <c r="H22" s="190">
        <f xml:space="preserve"> 'Company Capital Structure'!H$98</f>
        <v>0</v>
      </c>
      <c r="I22" s="85">
        <f xml:space="preserve"> 'Company Capital Structure'!I$98</f>
        <v>0</v>
      </c>
      <c r="J22" s="39">
        <f>'Company Capital Structure'!J$98</f>
        <v>6.6225165562913916E-3</v>
      </c>
      <c r="K22" s="39">
        <f>'Company Capital Structure'!K$98</f>
        <v>6.0204695966285379E-3</v>
      </c>
      <c r="L22" s="39">
        <f>'Company Capital Structure'!L$98</f>
        <v>5.1173991571342569E-3</v>
      </c>
      <c r="M22" s="39">
        <f>'Company Capital Structure'!M$98</f>
        <v>4.3497892835641181E-3</v>
      </c>
      <c r="N22" s="39">
        <f>'Company Capital Structure'!N$98</f>
        <v>4.3497892835641181E-3</v>
      </c>
      <c r="O22" s="39">
        <f>'Company Capital Structure'!O$98</f>
        <v>4.3497892835641181E-3</v>
      </c>
      <c r="P22" s="39">
        <f>'Company Capital Structure'!P$98</f>
        <v>4.3497892835641181E-3</v>
      </c>
      <c r="Q22" s="39">
        <f>'Company Capital Structure'!Q$98</f>
        <v>4.3497892835641181E-3</v>
      </c>
      <c r="R22" s="39">
        <f>'Company Capital Structure'!R$98</f>
        <v>4.3497892835641181E-3</v>
      </c>
      <c r="S22" s="39">
        <f>'Company Capital Structure'!S$98</f>
        <v>4.3497892835641181E-3</v>
      </c>
    </row>
    <row r="23" spans="2:19">
      <c r="E23" s="85" t="str">
        <f xml:space="preserve"> 'Company Capital Structure'!E$104</f>
        <v>Other Investor %</v>
      </c>
      <c r="F23" s="85">
        <f xml:space="preserve"> 'Company Capital Structure'!F$104</f>
        <v>0</v>
      </c>
      <c r="G23" s="85" t="str">
        <f xml:space="preserve"> 'Company Capital Structure'!G$104</f>
        <v>%</v>
      </c>
      <c r="H23" s="190">
        <f xml:space="preserve"> 'Company Capital Structure'!H$104</f>
        <v>0</v>
      </c>
      <c r="I23" s="85">
        <f xml:space="preserve"> 'Company Capital Structure'!I$104</f>
        <v>0</v>
      </c>
      <c r="J23" s="39">
        <f>'Company Capital Structure'!J$104</f>
        <v>0</v>
      </c>
      <c r="K23" s="39">
        <f>'Company Capital Structure'!K$104</f>
        <v>9.0909090909090912E-2</v>
      </c>
      <c r="L23" s="39">
        <f>'Company Capital Structure'!L$104</f>
        <v>0.22727272727272729</v>
      </c>
      <c r="M23" s="39">
        <f>'Company Capital Structure'!M$104</f>
        <v>0.3431818181818182</v>
      </c>
      <c r="N23" s="39">
        <f>'Company Capital Structure'!N$104</f>
        <v>0.3431818181818182</v>
      </c>
      <c r="O23" s="39">
        <f>'Company Capital Structure'!O$104</f>
        <v>0.3431818181818182</v>
      </c>
      <c r="P23" s="39">
        <f>'Company Capital Structure'!P$104</f>
        <v>0.3431818181818182</v>
      </c>
      <c r="Q23" s="39">
        <f>'Company Capital Structure'!Q$104</f>
        <v>0.3431818181818182</v>
      </c>
      <c r="R23" s="39">
        <f>'Company Capital Structure'!R$104</f>
        <v>0.3431818181818182</v>
      </c>
      <c r="S23" s="39">
        <f>'Company Capital Structure'!S$104</f>
        <v>0.3431818181818182</v>
      </c>
    </row>
    <row r="24" spans="2:19">
      <c r="E24" s="184" t="s">
        <v>160</v>
      </c>
      <c r="F24" s="198"/>
      <c r="G24" s="184" t="s">
        <v>111</v>
      </c>
      <c r="H24" s="268"/>
      <c r="I24" s="198"/>
      <c r="J24" s="67">
        <f t="shared" ref="J24:S24" si="2" xml:space="preserve"> SUM( J20:J23 )</f>
        <v>1</v>
      </c>
      <c r="K24" s="67">
        <f t="shared" si="2"/>
        <v>1</v>
      </c>
      <c r="L24" s="67">
        <f t="shared" si="2"/>
        <v>1.0000000000000002</v>
      </c>
      <c r="M24" s="67">
        <f t="shared" si="2"/>
        <v>1</v>
      </c>
      <c r="N24" s="67">
        <f t="shared" si="2"/>
        <v>1</v>
      </c>
      <c r="O24" s="67">
        <f t="shared" si="2"/>
        <v>1</v>
      </c>
      <c r="P24" s="67">
        <f t="shared" si="2"/>
        <v>1</v>
      </c>
      <c r="Q24" s="67">
        <f t="shared" si="2"/>
        <v>1</v>
      </c>
      <c r="R24" s="67">
        <f t="shared" si="2"/>
        <v>1</v>
      </c>
      <c r="S24" s="67">
        <f t="shared" si="2"/>
        <v>1</v>
      </c>
    </row>
    <row r="26" spans="2:19">
      <c r="B26" s="27" t="s">
        <v>82</v>
      </c>
    </row>
    <row r="27" spans="2:19">
      <c r="E27" s="25" t="str">
        <f xml:space="preserve"> InpS!E$20</f>
        <v>Pre-Money Valuation</v>
      </c>
      <c r="F27" s="25">
        <f xml:space="preserve"> InpS!F$20</f>
        <v>0</v>
      </c>
      <c r="G27" s="25" t="str">
        <f xml:space="preserve"> InpS!G$20</f>
        <v>GBP</v>
      </c>
      <c r="H27" s="84">
        <f xml:space="preserve"> InpS!H$20</f>
        <v>15250000</v>
      </c>
      <c r="I27" s="25">
        <f xml:space="preserve"> InpS!I$20</f>
        <v>0</v>
      </c>
      <c r="J27" s="11">
        <f xml:space="preserve"> InpS!J$20</f>
        <v>0</v>
      </c>
      <c r="K27" s="11">
        <f xml:space="preserve"> InpS!K$20</f>
        <v>2500000</v>
      </c>
      <c r="L27" s="11">
        <f xml:space="preserve"> InpS!L$20</f>
        <v>4250000</v>
      </c>
      <c r="M27" s="11">
        <f xml:space="preserve"> InpS!M$20</f>
        <v>8500000</v>
      </c>
      <c r="N27" s="11">
        <f xml:space="preserve"> InpS!N$20</f>
        <v>0</v>
      </c>
      <c r="O27" s="11">
        <f xml:space="preserve"> InpS!O$20</f>
        <v>0</v>
      </c>
      <c r="P27" s="11">
        <f xml:space="preserve"> InpS!P$20</f>
        <v>0</v>
      </c>
      <c r="Q27" s="11">
        <f xml:space="preserve"> InpS!Q$20</f>
        <v>0</v>
      </c>
      <c r="R27" s="11">
        <f xml:space="preserve"> InpS!R$20</f>
        <v>0</v>
      </c>
      <c r="S27" s="11">
        <f xml:space="preserve"> InpS!S$20</f>
        <v>0</v>
      </c>
    </row>
    <row r="28" spans="2:19">
      <c r="E28" s="25" t="str">
        <f xml:space="preserve"> 'Company Capital Structure'!E$22</f>
        <v>Total New Capital Raised From Equity</v>
      </c>
      <c r="F28" s="25">
        <f xml:space="preserve"> 'Company Capital Structure'!F$22</f>
        <v>0</v>
      </c>
      <c r="G28" s="25" t="str">
        <f xml:space="preserve"> 'Company Capital Structure'!G$22</f>
        <v>GBP</v>
      </c>
      <c r="H28" s="84">
        <f xml:space="preserve"> 'Company Capital Structure'!H$22</f>
        <v>2500000</v>
      </c>
      <c r="I28" s="25">
        <f xml:space="preserve"> 'Company Capital Structure'!I$22</f>
        <v>0</v>
      </c>
      <c r="J28" s="11">
        <f xml:space="preserve"> 'Company Capital Structure'!J$22</f>
        <v>0</v>
      </c>
      <c r="K28" s="11">
        <f xml:space="preserve"> 'Company Capital Structure'!K$22</f>
        <v>250000</v>
      </c>
      <c r="L28" s="11">
        <f xml:space="preserve"> 'Company Capital Structure'!L$22</f>
        <v>750000</v>
      </c>
      <c r="M28" s="11">
        <f xml:space="preserve"> 'Company Capital Structure'!M$22</f>
        <v>1500000</v>
      </c>
      <c r="N28" s="11">
        <f xml:space="preserve"> 'Company Capital Structure'!N$22</f>
        <v>0</v>
      </c>
      <c r="O28" s="11">
        <f xml:space="preserve"> 'Company Capital Structure'!O$22</f>
        <v>0</v>
      </c>
      <c r="P28" s="11">
        <f xml:space="preserve"> 'Company Capital Structure'!P$22</f>
        <v>0</v>
      </c>
      <c r="Q28" s="11">
        <f xml:space="preserve"> 'Company Capital Structure'!Q$22</f>
        <v>0</v>
      </c>
      <c r="R28" s="11">
        <f xml:space="preserve"> 'Company Capital Structure'!R$22</f>
        <v>0</v>
      </c>
      <c r="S28" s="11">
        <f xml:space="preserve"> 'Company Capital Structure'!S$22</f>
        <v>0</v>
      </c>
    </row>
    <row r="29" spans="2:19">
      <c r="E29" s="16" t="s">
        <v>138</v>
      </c>
      <c r="F29" s="55"/>
      <c r="G29" s="16" t="s">
        <v>132</v>
      </c>
      <c r="H29" s="98">
        <f xml:space="preserve"> SUM( J29:S29 )</f>
        <v>17750000</v>
      </c>
      <c r="I29" s="55"/>
      <c r="J29" s="16">
        <f t="shared" ref="J29:S29" si="3" xml:space="preserve"> SUM( J27:J28 )</f>
        <v>0</v>
      </c>
      <c r="K29" s="16">
        <f t="shared" si="3"/>
        <v>2750000</v>
      </c>
      <c r="L29" s="16">
        <f t="shared" si="3"/>
        <v>5000000</v>
      </c>
      <c r="M29" s="16">
        <f t="shared" si="3"/>
        <v>10000000</v>
      </c>
      <c r="N29" s="16">
        <f t="shared" si="3"/>
        <v>0</v>
      </c>
      <c r="O29" s="16">
        <f t="shared" si="3"/>
        <v>0</v>
      </c>
      <c r="P29" s="16">
        <f t="shared" si="3"/>
        <v>0</v>
      </c>
      <c r="Q29" s="16">
        <f t="shared" si="3"/>
        <v>0</v>
      </c>
      <c r="R29" s="16">
        <f t="shared" si="3"/>
        <v>0</v>
      </c>
      <c r="S29" s="16">
        <f t="shared" si="3"/>
        <v>0</v>
      </c>
    </row>
    <row r="31" spans="2:19">
      <c r="B31" s="27" t="s">
        <v>147</v>
      </c>
    </row>
    <row r="32" spans="2:19">
      <c r="E32" s="25" t="str">
        <f xml:space="preserve"> 'Company Capital Structure'!E$114</f>
        <v>Price per Share</v>
      </c>
      <c r="F32" s="25">
        <f xml:space="preserve"> 'Company Capital Structure'!F$114</f>
        <v>0</v>
      </c>
      <c r="G32" s="25" t="str">
        <f xml:space="preserve"> 'Company Capital Structure'!G$114</f>
        <v>GBP</v>
      </c>
      <c r="H32" s="84">
        <f xml:space="preserve"> 'Company Capital Structure'!H$114</f>
        <v>866571.44256472017</v>
      </c>
      <c r="I32" s="25">
        <f xml:space="preserve"> 'Company Capital Structure'!I$114</f>
        <v>0</v>
      </c>
      <c r="J32" s="11">
        <f xml:space="preserve"> 'Company Capital Structure'!J$114</f>
        <v>0.1</v>
      </c>
      <c r="K32" s="11">
        <f xml:space="preserve"> 'Company Capital Structure'!K$114</f>
        <v>41390.72847682119</v>
      </c>
      <c r="L32" s="11">
        <f xml:space="preserve"> 'Company Capital Structure'!L$114</f>
        <v>63967.489464178208</v>
      </c>
      <c r="M32" s="11">
        <f xml:space="preserve"> 'Company Capital Structure'!M$114</f>
        <v>108744.73208910297</v>
      </c>
      <c r="N32" s="11">
        <f xml:space="preserve"> 'Company Capital Structure'!N$114</f>
        <v>108744.73208910297</v>
      </c>
      <c r="O32" s="11">
        <f xml:space="preserve"> 'Company Capital Structure'!O$114</f>
        <v>108744.73208910297</v>
      </c>
      <c r="P32" s="11">
        <f xml:space="preserve"> 'Company Capital Structure'!P$114</f>
        <v>108744.73208910297</v>
      </c>
      <c r="Q32" s="11">
        <f xml:space="preserve"> 'Company Capital Structure'!Q$114</f>
        <v>108744.73208910297</v>
      </c>
      <c r="R32" s="11">
        <f xml:space="preserve"> 'Company Capital Structure'!R$114</f>
        <v>108744.73208910297</v>
      </c>
      <c r="S32" s="11">
        <f xml:space="preserve"> 'Company Capital Structure'!S$114</f>
        <v>108744.73208910297</v>
      </c>
    </row>
    <row r="33" spans="2:19">
      <c r="B33" s="27" t="s">
        <v>65</v>
      </c>
    </row>
    <row r="34" spans="2:19">
      <c r="E34" s="25" t="str">
        <f xml:space="preserve"> 'Company Capital Structure'!E$120</f>
        <v>Sector Cofounder Value</v>
      </c>
      <c r="F34" s="25">
        <f xml:space="preserve"> 'Company Capital Structure'!F$120</f>
        <v>0</v>
      </c>
      <c r="G34" s="25" t="str">
        <f xml:space="preserve"> 'Company Capital Structure'!G$120</f>
        <v>GBP</v>
      </c>
      <c r="H34" s="84">
        <f xml:space="preserve"> 'Company Capital Structure'!H$120</f>
        <v>43328572.128236018</v>
      </c>
      <c r="I34" s="25">
        <f xml:space="preserve"> 'Company Capital Structure'!I$120</f>
        <v>0</v>
      </c>
      <c r="J34" s="11">
        <f xml:space="preserve"> 'Company Capital Structure'!J$120</f>
        <v>5</v>
      </c>
      <c r="K34" s="11">
        <f xml:space="preserve"> 'Company Capital Structure'!K$120</f>
        <v>2069536.4238410594</v>
      </c>
      <c r="L34" s="11">
        <f xml:space="preserve"> 'Company Capital Structure'!L$120</f>
        <v>3198374.4732089103</v>
      </c>
      <c r="M34" s="11">
        <f xml:space="preserve"> 'Company Capital Structure'!M$120</f>
        <v>5437236.6044551488</v>
      </c>
      <c r="N34" s="11">
        <f xml:space="preserve"> 'Company Capital Structure'!N$120</f>
        <v>5437236.6044551488</v>
      </c>
      <c r="O34" s="11">
        <f xml:space="preserve"> 'Company Capital Structure'!O$120</f>
        <v>5437236.6044551488</v>
      </c>
      <c r="P34" s="11">
        <f xml:space="preserve"> 'Company Capital Structure'!P$120</f>
        <v>5437236.6044551488</v>
      </c>
      <c r="Q34" s="11">
        <f xml:space="preserve"> 'Company Capital Structure'!Q$120</f>
        <v>5437236.6044551488</v>
      </c>
      <c r="R34" s="11">
        <f xml:space="preserve"> 'Company Capital Structure'!R$120</f>
        <v>5437236.6044551488</v>
      </c>
      <c r="S34" s="11">
        <f xml:space="preserve"> 'Company Capital Structure'!S$120</f>
        <v>5437236.6044551488</v>
      </c>
    </row>
    <row r="35" spans="2:19">
      <c r="E35" s="25" t="str">
        <f xml:space="preserve"> 'Company Capital Structure'!E$126</f>
        <v>Studio Cofounder Value</v>
      </c>
      <c r="F35" s="25">
        <f xml:space="preserve"> 'Company Capital Structure'!F$126</f>
        <v>0</v>
      </c>
      <c r="G35" s="25" t="str">
        <f xml:space="preserve"> 'Company Capital Structure'!G$126</f>
        <v>GBP</v>
      </c>
      <c r="H35" s="84">
        <f xml:space="preserve"> 'Company Capital Structure'!H$126</f>
        <v>8665714.4256472029</v>
      </c>
      <c r="I35" s="25">
        <f xml:space="preserve"> 'Company Capital Structure'!I$126</f>
        <v>0</v>
      </c>
      <c r="J35" s="11">
        <f xml:space="preserve"> 'Company Capital Structure'!J$126</f>
        <v>1</v>
      </c>
      <c r="K35" s="11">
        <f xml:space="preserve"> 'Company Capital Structure'!K$126</f>
        <v>413907.28476821189</v>
      </c>
      <c r="L35" s="11">
        <f xml:space="preserve"> 'Company Capital Structure'!L$126</f>
        <v>639674.89464178204</v>
      </c>
      <c r="M35" s="11">
        <f xml:space="preserve"> 'Company Capital Structure'!M$126</f>
        <v>1087447.3208910297</v>
      </c>
      <c r="N35" s="11">
        <f xml:space="preserve"> 'Company Capital Structure'!N$126</f>
        <v>1087447.3208910297</v>
      </c>
      <c r="O35" s="11">
        <f xml:space="preserve"> 'Company Capital Structure'!O$126</f>
        <v>1087447.3208910297</v>
      </c>
      <c r="P35" s="11">
        <f xml:space="preserve"> 'Company Capital Structure'!P$126</f>
        <v>1087447.3208910297</v>
      </c>
      <c r="Q35" s="11">
        <f xml:space="preserve"> 'Company Capital Structure'!Q$126</f>
        <v>1087447.3208910297</v>
      </c>
      <c r="R35" s="11">
        <f xml:space="preserve"> 'Company Capital Structure'!R$126</f>
        <v>1087447.3208910297</v>
      </c>
      <c r="S35" s="11">
        <f xml:space="preserve"> 'Company Capital Structure'!S$126</f>
        <v>1087447.3208910297</v>
      </c>
    </row>
    <row r="36" spans="2:19">
      <c r="E36" s="25" t="str">
        <f xml:space="preserve"> 'Company Capital Structure'!E$132</f>
        <v>Investor Cofounder Value</v>
      </c>
      <c r="F36" s="25">
        <f xml:space="preserve"> 'Company Capital Structure'!F$132</f>
        <v>0</v>
      </c>
      <c r="G36" s="25" t="str">
        <f xml:space="preserve"> 'Company Capital Structure'!G$132</f>
        <v>GBP</v>
      </c>
      <c r="H36" s="84">
        <f xml:space="preserve"> 'Company Capital Structure'!H$132</f>
        <v>346628.57702588814</v>
      </c>
      <c r="I36" s="25">
        <f xml:space="preserve"> 'Company Capital Structure'!I$132</f>
        <v>0</v>
      </c>
      <c r="J36" s="11">
        <f xml:space="preserve"> 'Company Capital Structure'!J$132</f>
        <v>4.0000000000000008E-2</v>
      </c>
      <c r="K36" s="11">
        <f xml:space="preserve"> 'Company Capital Structure'!K$132</f>
        <v>16556.291390728478</v>
      </c>
      <c r="L36" s="11">
        <f xml:space="preserve"> 'Company Capital Structure'!L$132</f>
        <v>25586.995785671286</v>
      </c>
      <c r="M36" s="11">
        <f xml:space="preserve"> 'Company Capital Structure'!M$132</f>
        <v>43497.892835641193</v>
      </c>
      <c r="N36" s="11">
        <f xml:space="preserve"> 'Company Capital Structure'!N$132</f>
        <v>43497.892835641193</v>
      </c>
      <c r="O36" s="11">
        <f xml:space="preserve"> 'Company Capital Structure'!O$132</f>
        <v>43497.892835641193</v>
      </c>
      <c r="P36" s="11">
        <f xml:space="preserve"> 'Company Capital Structure'!P$132</f>
        <v>43497.892835641193</v>
      </c>
      <c r="Q36" s="11">
        <f xml:space="preserve"> 'Company Capital Structure'!Q$132</f>
        <v>43497.892835641193</v>
      </c>
      <c r="R36" s="11">
        <f xml:space="preserve"> 'Company Capital Structure'!R$132</f>
        <v>43497.892835641193</v>
      </c>
      <c r="S36" s="11">
        <f xml:space="preserve"> 'Company Capital Structure'!S$132</f>
        <v>43497.892835641193</v>
      </c>
    </row>
    <row r="37" spans="2:19">
      <c r="E37" s="25" t="str">
        <f xml:space="preserve"> 'Company Capital Structure'!E$138</f>
        <v>Other Investor Value</v>
      </c>
      <c r="F37" s="25">
        <f xml:space="preserve"> 'Company Capital Structure'!F$138</f>
        <v>0</v>
      </c>
      <c r="G37" s="25" t="str">
        <f xml:space="preserve"> 'Company Capital Structure'!G$138</f>
        <v>GBP</v>
      </c>
      <c r="H37" s="84">
        <f xml:space="preserve"> 'Company Capital Structure'!H$138</f>
        <v>25409090.909090914</v>
      </c>
      <c r="I37" s="25">
        <f xml:space="preserve"> 'Company Capital Structure'!I$138</f>
        <v>0</v>
      </c>
      <c r="J37" s="11">
        <f xml:space="preserve"> 'Company Capital Structure'!J$138</f>
        <v>0</v>
      </c>
      <c r="K37" s="11">
        <f xml:space="preserve"> 'Company Capital Structure'!K$138</f>
        <v>250000</v>
      </c>
      <c r="L37" s="11">
        <f xml:space="preserve"> 'Company Capital Structure'!L$138</f>
        <v>1136363.6363636365</v>
      </c>
      <c r="M37" s="11">
        <f xml:space="preserve"> 'Company Capital Structure'!M$138</f>
        <v>3431818.1818181821</v>
      </c>
      <c r="N37" s="11">
        <f xml:space="preserve"> 'Company Capital Structure'!N$138</f>
        <v>3431818.1818181821</v>
      </c>
      <c r="O37" s="11">
        <f xml:space="preserve"> 'Company Capital Structure'!O$138</f>
        <v>3431818.1818181821</v>
      </c>
      <c r="P37" s="11">
        <f xml:space="preserve"> 'Company Capital Structure'!P$138</f>
        <v>3431818.1818181821</v>
      </c>
      <c r="Q37" s="11">
        <f xml:space="preserve"> 'Company Capital Structure'!Q$138</f>
        <v>3431818.1818181821</v>
      </c>
      <c r="R37" s="11">
        <f xml:space="preserve"> 'Company Capital Structure'!R$138</f>
        <v>3431818.1818181821</v>
      </c>
      <c r="S37" s="11">
        <f xml:space="preserve"> 'Company Capital Structure'!S$138</f>
        <v>3431818.1818181821</v>
      </c>
    </row>
    <row r="38" spans="2:19">
      <c r="E38" s="16" t="s">
        <v>127</v>
      </c>
      <c r="F38" s="55"/>
      <c r="G38" s="16" t="s">
        <v>132</v>
      </c>
      <c r="H38" s="98">
        <f xml:space="preserve"> SUM( J38:S38 )</f>
        <v>77750006.040000007</v>
      </c>
      <c r="I38" s="55"/>
      <c r="J38" s="16">
        <f t="shared" ref="J38:S38" si="4" xml:space="preserve"> SUM( J34:J37 )</f>
        <v>6.04</v>
      </c>
      <c r="K38" s="16">
        <f t="shared" si="4"/>
        <v>2750000</v>
      </c>
      <c r="L38" s="16">
        <f t="shared" si="4"/>
        <v>5000000</v>
      </c>
      <c r="M38" s="16">
        <f t="shared" si="4"/>
        <v>10000000.000000002</v>
      </c>
      <c r="N38" s="16">
        <f t="shared" si="4"/>
        <v>10000000.000000002</v>
      </c>
      <c r="O38" s="16">
        <f t="shared" si="4"/>
        <v>10000000.000000002</v>
      </c>
      <c r="P38" s="16">
        <f t="shared" si="4"/>
        <v>10000000.000000002</v>
      </c>
      <c r="Q38" s="16">
        <f t="shared" si="4"/>
        <v>10000000.000000002</v>
      </c>
      <c r="R38" s="16">
        <f t="shared" si="4"/>
        <v>10000000.000000002</v>
      </c>
      <c r="S38" s="16">
        <f t="shared" si="4"/>
        <v>10000000.000000002</v>
      </c>
    </row>
    <row r="40" spans="2:19">
      <c r="B40" s="27" t="s">
        <v>67</v>
      </c>
    </row>
    <row r="41" spans="2:19">
      <c r="E41" s="25" t="str">
        <f xml:space="preserve"> 'Company Capital Structure'!E$144</f>
        <v>Exit Proceeds</v>
      </c>
      <c r="F41" s="25">
        <f xml:space="preserve"> 'Company Capital Structure'!F$144</f>
        <v>0</v>
      </c>
      <c r="G41" s="25" t="str">
        <f xml:space="preserve"> 'Company Capital Structure'!G$144</f>
        <v>GBP</v>
      </c>
      <c r="H41" s="84">
        <f xml:space="preserve"> 'Company Capital Structure'!H$144</f>
        <v>122500000</v>
      </c>
      <c r="I41" s="25">
        <f xml:space="preserve"> 'Company Capital Structure'!I$144</f>
        <v>0</v>
      </c>
      <c r="J41" s="11">
        <f xml:space="preserve"> 'Company Capital Structure'!J$144</f>
        <v>500000</v>
      </c>
      <c r="K41" s="11">
        <f xml:space="preserve"> 'Company Capital Structure'!K$144</f>
        <v>2000000</v>
      </c>
      <c r="L41" s="11">
        <f xml:space="preserve"> 'Company Capital Structure'!L$144</f>
        <v>5000000</v>
      </c>
      <c r="M41" s="11">
        <f xml:space="preserve"> 'Company Capital Structure'!M$144</f>
        <v>10000000</v>
      </c>
      <c r="N41" s="11">
        <f xml:space="preserve"> 'Company Capital Structure'!N$144</f>
        <v>20000000</v>
      </c>
      <c r="O41" s="11">
        <f xml:space="preserve"> 'Company Capital Structure'!O$144</f>
        <v>35000000</v>
      </c>
      <c r="P41" s="11">
        <f xml:space="preserve"> 'Company Capital Structure'!P$144</f>
        <v>50000000</v>
      </c>
      <c r="Q41" s="11">
        <f xml:space="preserve"> 'Company Capital Structure'!Q$144</f>
        <v>0</v>
      </c>
      <c r="R41" s="11">
        <f xml:space="preserve"> 'Company Capital Structure'!R$144</f>
        <v>0</v>
      </c>
      <c r="S41" s="11">
        <f xml:space="preserve"> 'Company Capital Structure'!S$144</f>
        <v>0</v>
      </c>
    </row>
    <row r="42" spans="2:19">
      <c r="B42" s="27" t="s">
        <v>128</v>
      </c>
    </row>
    <row r="43" spans="2:19">
      <c r="E43" s="25" t="str">
        <f xml:space="preserve"> 'Company Capital Structure'!E$156</f>
        <v>Loan and Redemption Premium Repayment</v>
      </c>
      <c r="F43" s="25">
        <f xml:space="preserve"> 'Company Capital Structure'!F$156</f>
        <v>0</v>
      </c>
      <c r="G43" s="25" t="str">
        <f xml:space="preserve"> 'Company Capital Structure'!G$156</f>
        <v>GBP</v>
      </c>
      <c r="H43" s="84">
        <f xml:space="preserve"> 'Company Capital Structure'!H$156</f>
        <v>25800000</v>
      </c>
      <c r="I43" s="25">
        <f xml:space="preserve"> 'Company Capital Structure'!I$156</f>
        <v>0</v>
      </c>
      <c r="J43" s="11">
        <f xml:space="preserve"> 'Company Capital Structure'!J$156</f>
        <v>300000</v>
      </c>
      <c r="K43" s="11">
        <f xml:space="preserve"> 'Company Capital Structure'!K$156</f>
        <v>1000000</v>
      </c>
      <c r="L43" s="11">
        <f xml:space="preserve"> 'Company Capital Structure'!L$156</f>
        <v>2500000</v>
      </c>
      <c r="M43" s="11">
        <f xml:space="preserve"> 'Company Capital Structure'!M$156</f>
        <v>5500000</v>
      </c>
      <c r="N43" s="11">
        <f xml:space="preserve"> 'Company Capital Structure'!N$156</f>
        <v>5500000</v>
      </c>
      <c r="O43" s="11">
        <f xml:space="preserve"> 'Company Capital Structure'!O$156</f>
        <v>5500000</v>
      </c>
      <c r="P43" s="11">
        <f xml:space="preserve"> 'Company Capital Structure'!P$156</f>
        <v>5500000</v>
      </c>
      <c r="Q43" s="11">
        <f xml:space="preserve"> 'Company Capital Structure'!Q$156</f>
        <v>0</v>
      </c>
      <c r="R43" s="11">
        <f xml:space="preserve"> 'Company Capital Structure'!R$156</f>
        <v>0</v>
      </c>
      <c r="S43" s="11">
        <f xml:space="preserve"> 'Company Capital Structure'!S$156</f>
        <v>0</v>
      </c>
    </row>
    <row r="44" spans="2:19">
      <c r="E44" s="25" t="str">
        <f xml:space="preserve"> 'Company Capital Structure'!E$168</f>
        <v>Proceeds to Sector Cofounder</v>
      </c>
      <c r="F44" s="25">
        <f xml:space="preserve"> 'Company Capital Structure'!F$168</f>
        <v>0</v>
      </c>
      <c r="G44" s="25" t="str">
        <f xml:space="preserve"> 'Company Capital Structure'!G$168</f>
        <v>GBP</v>
      </c>
      <c r="H44" s="84">
        <f xml:space="preserve"> 'Company Capital Structure'!H$168</f>
        <v>53083609.271523178</v>
      </c>
      <c r="I44" s="25">
        <f xml:space="preserve"> 'Company Capital Structure'!I$168</f>
        <v>0</v>
      </c>
      <c r="J44" s="11">
        <f xml:space="preserve"> 'Company Capital Structure'!J$168</f>
        <v>165562.91390728476</v>
      </c>
      <c r="K44" s="11">
        <f xml:space="preserve"> 'Company Capital Structure'!K$168</f>
        <v>752558.69957856718</v>
      </c>
      <c r="L44" s="11">
        <f xml:space="preserve"> 'Company Capital Structure'!L$168</f>
        <v>1599187.2366044554</v>
      </c>
      <c r="M44" s="11">
        <f xml:space="preserve"> 'Company Capital Structure'!M$168</f>
        <v>2446756.4720048164</v>
      </c>
      <c r="N44" s="11">
        <f xml:space="preserve"> 'Company Capital Structure'!N$168</f>
        <v>7883993.0764599647</v>
      </c>
      <c r="O44" s="11">
        <f xml:space="preserve"> 'Company Capital Structure'!O$168</f>
        <v>16039847.983142687</v>
      </c>
      <c r="P44" s="11">
        <f xml:space="preserve"> 'Company Capital Structure'!P$168</f>
        <v>24195702.889825407</v>
      </c>
      <c r="Q44" s="11">
        <f xml:space="preserve"> 'Company Capital Structure'!Q$168</f>
        <v>0</v>
      </c>
      <c r="R44" s="11">
        <f xml:space="preserve"> 'Company Capital Structure'!R$168</f>
        <v>0</v>
      </c>
      <c r="S44" s="11">
        <f xml:space="preserve"> 'Company Capital Structure'!S$168</f>
        <v>0</v>
      </c>
    </row>
    <row r="45" spans="2:19">
      <c r="E45" s="25" t="str">
        <f xml:space="preserve"> 'Company Capital Structure'!E$174</f>
        <v>Proceeds to Studio Cofounder</v>
      </c>
      <c r="F45" s="25">
        <f xml:space="preserve"> 'Company Capital Structure'!F$174</f>
        <v>0</v>
      </c>
      <c r="G45" s="25" t="str">
        <f xml:space="preserve"> 'Company Capital Structure'!G$174</f>
        <v>GBP</v>
      </c>
      <c r="H45" s="84">
        <f xml:space="preserve"> 'Company Capital Structure'!H$174</f>
        <v>10616721.854304638</v>
      </c>
      <c r="I45" s="25">
        <f xml:space="preserve"> 'Company Capital Structure'!I$174</f>
        <v>0</v>
      </c>
      <c r="J45" s="11">
        <f xml:space="preserve"> 'Company Capital Structure'!J$174</f>
        <v>33112.582781456957</v>
      </c>
      <c r="K45" s="11">
        <f xml:space="preserve"> 'Company Capital Structure'!K$174</f>
        <v>150511.73991571344</v>
      </c>
      <c r="L45" s="11">
        <f xml:space="preserve"> 'Company Capital Structure'!L$174</f>
        <v>319837.44732089108</v>
      </c>
      <c r="M45" s="11">
        <f xml:space="preserve"> 'Company Capital Structure'!M$174</f>
        <v>489351.29440096329</v>
      </c>
      <c r="N45" s="11">
        <f xml:space="preserve"> 'Company Capital Structure'!N$174</f>
        <v>1576798.6152919929</v>
      </c>
      <c r="O45" s="11">
        <f xml:space="preserve"> 'Company Capital Structure'!O$174</f>
        <v>3207969.5966285374</v>
      </c>
      <c r="P45" s="11">
        <f xml:space="preserve"> 'Company Capital Structure'!P$174</f>
        <v>4839140.5779650817</v>
      </c>
      <c r="Q45" s="11">
        <f xml:space="preserve"> 'Company Capital Structure'!Q$174</f>
        <v>0</v>
      </c>
      <c r="R45" s="11">
        <f xml:space="preserve"> 'Company Capital Structure'!R$174</f>
        <v>0</v>
      </c>
      <c r="S45" s="11">
        <f xml:space="preserve"> 'Company Capital Structure'!S$174</f>
        <v>0</v>
      </c>
    </row>
    <row r="46" spans="2:19">
      <c r="E46" s="25" t="str">
        <f xml:space="preserve"> 'Company Capital Structure'!E$180</f>
        <v>Proceeds to Investor Cofounder</v>
      </c>
      <c r="F46" s="25">
        <f xml:space="preserve"> 'Company Capital Structure'!F$180</f>
        <v>0</v>
      </c>
      <c r="G46" s="25" t="str">
        <f xml:space="preserve"> 'Company Capital Structure'!G$180</f>
        <v>GBP</v>
      </c>
      <c r="H46" s="84">
        <f xml:space="preserve"> 'Company Capital Structure'!H$180</f>
        <v>424668.87417218543</v>
      </c>
      <c r="I46" s="25">
        <f xml:space="preserve"> 'Company Capital Structure'!I$180</f>
        <v>0</v>
      </c>
      <c r="J46" s="11">
        <f xml:space="preserve"> 'Company Capital Structure'!J$180</f>
        <v>1324.5033112582782</v>
      </c>
      <c r="K46" s="11">
        <f xml:space="preserve"> 'Company Capital Structure'!K$180</f>
        <v>6020.4695966285381</v>
      </c>
      <c r="L46" s="11">
        <f xml:space="preserve"> 'Company Capital Structure'!L$180</f>
        <v>12793.497892835643</v>
      </c>
      <c r="M46" s="11">
        <f xml:space="preserve"> 'Company Capital Structure'!M$180</f>
        <v>19574.05177603853</v>
      </c>
      <c r="N46" s="11">
        <f xml:space="preserve"> 'Company Capital Structure'!N$180</f>
        <v>63071.944611679712</v>
      </c>
      <c r="O46" s="11">
        <f xml:space="preserve"> 'Company Capital Structure'!O$180</f>
        <v>128318.78386514148</v>
      </c>
      <c r="P46" s="11">
        <f xml:space="preserve"> 'Company Capital Structure'!P$180</f>
        <v>193565.62311860325</v>
      </c>
      <c r="Q46" s="11">
        <f xml:space="preserve"> 'Company Capital Structure'!Q$180</f>
        <v>0</v>
      </c>
      <c r="R46" s="11">
        <f xml:space="preserve"> 'Company Capital Structure'!R$180</f>
        <v>0</v>
      </c>
      <c r="S46" s="11">
        <f xml:space="preserve"> 'Company Capital Structure'!S$180</f>
        <v>0</v>
      </c>
    </row>
    <row r="47" spans="2:19">
      <c r="E47" s="25" t="str">
        <f xml:space="preserve"> 'Company Capital Structure'!E$186</f>
        <v>Proceeds to Other Investor</v>
      </c>
      <c r="F47" s="25">
        <f xml:space="preserve"> 'Company Capital Structure'!F$186</f>
        <v>0</v>
      </c>
      <c r="G47" s="25" t="str">
        <f xml:space="preserve"> 'Company Capital Structure'!G$186</f>
        <v>GBP</v>
      </c>
      <c r="H47" s="84">
        <f xml:space="preserve"> 'Company Capital Structure'!H$186</f>
        <v>32575000.000000004</v>
      </c>
      <c r="I47" s="25">
        <f xml:space="preserve"> 'Company Capital Structure'!I$186</f>
        <v>0</v>
      </c>
      <c r="J47" s="11">
        <f xml:space="preserve"> 'Company Capital Structure'!J$186</f>
        <v>0</v>
      </c>
      <c r="K47" s="11">
        <f xml:space="preserve"> 'Company Capital Structure'!K$186</f>
        <v>90909.090909090912</v>
      </c>
      <c r="L47" s="11">
        <f xml:space="preserve"> 'Company Capital Structure'!L$186</f>
        <v>568181.81818181823</v>
      </c>
      <c r="M47" s="11">
        <f xml:space="preserve"> 'Company Capital Structure'!M$186</f>
        <v>1544318.1818181819</v>
      </c>
      <c r="N47" s="11">
        <f xml:space="preserve"> 'Company Capital Structure'!N$186</f>
        <v>4976136.3636363642</v>
      </c>
      <c r="O47" s="11">
        <f xml:space="preserve"> 'Company Capital Structure'!O$186</f>
        <v>10123863.636363637</v>
      </c>
      <c r="P47" s="11">
        <f xml:space="preserve"> 'Company Capital Structure'!P$186</f>
        <v>15271590.90909091</v>
      </c>
      <c r="Q47" s="11">
        <f xml:space="preserve"> 'Company Capital Structure'!Q$186</f>
        <v>0</v>
      </c>
      <c r="R47" s="11">
        <f xml:space="preserve"> 'Company Capital Structure'!R$186</f>
        <v>0</v>
      </c>
      <c r="S47" s="11">
        <f xml:space="preserve"> 'Company Capital Structure'!S$186</f>
        <v>0</v>
      </c>
    </row>
    <row r="48" spans="2:19">
      <c r="E48" s="16" t="s">
        <v>161</v>
      </c>
      <c r="F48" s="55"/>
      <c r="G48" s="16" t="s">
        <v>132</v>
      </c>
      <c r="H48" s="98">
        <f xml:space="preserve"> SUM( J48:S48 )</f>
        <v>122500000</v>
      </c>
      <c r="I48" s="55"/>
      <c r="J48" s="16">
        <f t="shared" ref="J48:S48" si="5" xml:space="preserve"> SUM( J43:J47 )</f>
        <v>499999.99999999994</v>
      </c>
      <c r="K48" s="16">
        <f t="shared" si="5"/>
        <v>2000000</v>
      </c>
      <c r="L48" s="16">
        <f t="shared" si="5"/>
        <v>5000000</v>
      </c>
      <c r="M48" s="16">
        <f t="shared" si="5"/>
        <v>10000000</v>
      </c>
      <c r="N48" s="16">
        <f t="shared" si="5"/>
        <v>20000000</v>
      </c>
      <c r="O48" s="16">
        <f t="shared" si="5"/>
        <v>35000000.000000007</v>
      </c>
      <c r="P48" s="16">
        <f t="shared" si="5"/>
        <v>50000000</v>
      </c>
      <c r="Q48" s="16">
        <f t="shared" si="5"/>
        <v>0</v>
      </c>
      <c r="R48" s="16">
        <f t="shared" si="5"/>
        <v>0</v>
      </c>
      <c r="S48" s="16">
        <f t="shared" si="5"/>
        <v>0</v>
      </c>
    </row>
  </sheetData>
  <conditionalFormatting sqref="F2:F3">
    <cfRule type="cellIs" dxfId="35" priority="1" stopIfTrue="1" operator="notEqual">
      <formula>0</formula>
    </cfRule>
    <cfRule type="cellIs" dxfId="34" priority="2" stopIfTrue="1" operator="equal">
      <formula>""</formula>
    </cfRule>
  </conditionalFormatting>
  <conditionalFormatting sqref="J3:S3">
    <cfRule type="cellIs" dxfId="33" priority="3" operator="equal">
      <formula>"PPA ext."</formula>
    </cfRule>
    <cfRule type="cellIs" dxfId="32" priority="4" operator="equal">
      <formula>"Delay"</formula>
    </cfRule>
    <cfRule type="cellIs" dxfId="31" priority="5" operator="equal">
      <formula>"Fin Close"</formula>
    </cfRule>
    <cfRule type="cellIs" dxfId="30" priority="6" stopIfTrue="1" operator="equal">
      <formula>"Construction"</formula>
    </cfRule>
    <cfRule type="cellIs" dxfId="29"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4F81BD"/>
    <outlinePr summaryBelow="0" summaryRight="0"/>
  </sheetPr>
  <dimension ref="A1:S25"/>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34.21875" bestFit="1" customWidth="1"/>
    <col min="6" max="6" width="20.88671875" bestFit="1" customWidth="1"/>
    <col min="7" max="7" width="13.33203125" bestFit="1" customWidth="1"/>
    <col min="8" max="8" width="14.33203125" style="41" bestFit="1" customWidth="1"/>
    <col min="9" max="9" width="3.44140625" customWidth="1"/>
    <col min="10" max="12" width="12.33203125" bestFit="1" customWidth="1"/>
    <col min="13" max="19" width="13" bestFit="1" customWidth="1"/>
    <col min="20" max="20" width="15.109375" hidden="1" customWidth="1"/>
    <col min="21" max="16384" width="15.109375" hidden="1"/>
  </cols>
  <sheetData>
    <row r="1" spans="1:19" s="110" customFormat="1" ht="25">
      <c r="A1" s="46" t="str">
        <f ca="1" xml:space="preserve"> RIGHT(CELL("filename", A1), LEN(CELL("filename", A1)) - SEARCH("]", CELL("filename", A1)))</f>
        <v>Cohort Report</v>
      </c>
      <c r="B1" s="104"/>
      <c r="C1" s="103"/>
      <c r="D1" s="106"/>
      <c r="F1" s="49" t="str">
        <f>HYPERLINK("#Contents!A1","Go to contents")</f>
        <v>Go to contents</v>
      </c>
      <c r="H1" s="68"/>
      <c r="J1" s="68"/>
    </row>
    <row r="2" spans="1:19" s="50" customFormat="1">
      <c r="A2" s="66"/>
      <c r="B2" s="66"/>
      <c r="C2" s="102"/>
      <c r="D2" s="114"/>
      <c r="E2" s="17" t="s">
        <v>178</v>
      </c>
      <c r="F2" s="51">
        <v>0</v>
      </c>
      <c r="G2" s="52" t="s">
        <v>72</v>
      </c>
      <c r="H2" s="75"/>
      <c r="I2" s="75"/>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66"/>
      <c r="B3" s="66"/>
      <c r="C3" s="102"/>
      <c r="D3" s="114"/>
      <c r="E3" s="37" t="s">
        <v>107</v>
      </c>
      <c r="F3" s="51"/>
      <c r="G3" s="52" t="s">
        <v>45</v>
      </c>
      <c r="H3" s="75"/>
      <c r="I3" s="75"/>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66"/>
      <c r="B4" s="66"/>
      <c r="C4" s="102"/>
      <c r="D4" s="114"/>
      <c r="E4" s="17" t="s">
        <v>179</v>
      </c>
      <c r="F4"/>
      <c r="G4"/>
      <c r="H4" s="75"/>
      <c r="I4" s="75"/>
    </row>
    <row r="5" spans="1:19" s="32" customFormat="1">
      <c r="A5" s="66"/>
      <c r="B5" s="66"/>
      <c r="C5" s="102"/>
      <c r="D5" s="114"/>
      <c r="E5" s="17" t="s">
        <v>165</v>
      </c>
      <c r="F5" s="27" t="s">
        <v>129</v>
      </c>
      <c r="G5" s="27" t="s">
        <v>118</v>
      </c>
      <c r="H5" s="27" t="s">
        <v>106</v>
      </c>
      <c r="I5" s="75"/>
      <c r="J5" s="8"/>
      <c r="K5" s="8"/>
      <c r="L5" s="8"/>
      <c r="M5" s="8"/>
      <c r="N5" s="8"/>
      <c r="O5" s="8"/>
      <c r="P5" s="8"/>
    </row>
    <row r="6" spans="1:19" s="41" customFormat="1">
      <c r="A6" s="27"/>
      <c r="B6" s="27"/>
      <c r="C6" s="69"/>
      <c r="D6" s="107"/>
      <c r="F6" s="27"/>
      <c r="G6" s="27"/>
      <c r="H6" s="27"/>
    </row>
    <row r="8" spans="1:19">
      <c r="B8" s="27" t="s">
        <v>115</v>
      </c>
    </row>
    <row r="9" spans="1:19">
      <c r="E9" s="85" t="str">
        <f xml:space="preserve"> InpS!E$26</f>
        <v>Percentage Fail</v>
      </c>
      <c r="F9" s="85">
        <f xml:space="preserve"> InpS!F$26</f>
        <v>0</v>
      </c>
      <c r="G9" s="85" t="str">
        <f xml:space="preserve"> InpS!G$26</f>
        <v>%</v>
      </c>
      <c r="H9" s="190">
        <f xml:space="preserve"> InpS!H$26</f>
        <v>0</v>
      </c>
      <c r="I9" s="85">
        <f xml:space="preserve"> InpS!I$26</f>
        <v>0</v>
      </c>
      <c r="J9" s="39">
        <f xml:space="preserve"> InpS!J$26</f>
        <v>0.3</v>
      </c>
      <c r="K9" s="39">
        <f xml:space="preserve"> InpS!K$26</f>
        <v>0.28499999999999998</v>
      </c>
      <c r="L9" s="39">
        <f xml:space="preserve"> InpS!L$26</f>
        <v>0.2</v>
      </c>
      <c r="M9" s="39">
        <f xml:space="preserve"> InpS!M$26</f>
        <v>0</v>
      </c>
      <c r="N9" s="39">
        <f xml:space="preserve"> InpS!N$26</f>
        <v>0</v>
      </c>
      <c r="O9" s="39">
        <f xml:space="preserve"> InpS!O$26</f>
        <v>0</v>
      </c>
      <c r="P9" s="39">
        <f xml:space="preserve"> InpS!P$26</f>
        <v>0</v>
      </c>
      <c r="Q9" s="39">
        <f xml:space="preserve"> InpS!Q$26</f>
        <v>0</v>
      </c>
      <c r="R9" s="39">
        <f xml:space="preserve"> InpS!R$26</f>
        <v>0</v>
      </c>
      <c r="S9" s="39">
        <f xml:space="preserve"> InpS!S$26</f>
        <v>0</v>
      </c>
    </row>
    <row r="10" spans="1:19">
      <c r="E10" s="85" t="str">
        <f xml:space="preserve"> InpS!E$27</f>
        <v>Percentage Exit</v>
      </c>
      <c r="F10" s="85">
        <f xml:space="preserve"> InpS!F$27</f>
        <v>0</v>
      </c>
      <c r="G10" s="85" t="str">
        <f xml:space="preserve"> InpS!G$27</f>
        <v>%</v>
      </c>
      <c r="H10" s="190">
        <f xml:space="preserve"> InpS!H$27</f>
        <v>0</v>
      </c>
      <c r="I10" s="85">
        <f xml:space="preserve"> InpS!I$27</f>
        <v>0</v>
      </c>
      <c r="J10" s="39">
        <f xml:space="preserve"> InpS!J$27</f>
        <v>0</v>
      </c>
      <c r="K10" s="39">
        <f xml:space="preserve"> InpS!K$27</f>
        <v>0</v>
      </c>
      <c r="L10" s="39">
        <f xml:space="preserve"> InpS!L$27</f>
        <v>0</v>
      </c>
      <c r="M10" s="39">
        <f xml:space="preserve"> InpS!M$27</f>
        <v>0</v>
      </c>
      <c r="N10" s="39">
        <f xml:space="preserve"> InpS!N$27</f>
        <v>6.5000000000000002E-2</v>
      </c>
      <c r="O10" s="39">
        <f xml:space="preserve"> InpS!O$27</f>
        <v>6.5000000000000002E-2</v>
      </c>
      <c r="P10" s="39">
        <f xml:space="preserve"> InpS!P$27</f>
        <v>6.5000000000000002E-2</v>
      </c>
      <c r="Q10" s="39">
        <f xml:space="preserve"> InpS!Q$27</f>
        <v>0</v>
      </c>
      <c r="R10" s="39">
        <f xml:space="preserve"> InpS!R$27</f>
        <v>0</v>
      </c>
      <c r="S10" s="39">
        <f xml:space="preserve"> InpS!S$27</f>
        <v>0</v>
      </c>
    </row>
    <row r="11" spans="1:19">
      <c r="E11" s="85" t="str">
        <f xml:space="preserve"> 'Cohort Structure'!E$22</f>
        <v>Percentage Graduate</v>
      </c>
      <c r="F11" s="85">
        <f xml:space="preserve"> 'Cohort Structure'!F$22</f>
        <v>0</v>
      </c>
      <c r="G11" s="85" t="str">
        <f xml:space="preserve"> 'Cohort Structure'!G$22</f>
        <v>%</v>
      </c>
      <c r="H11" s="190">
        <f xml:space="preserve"> 'Cohort Structure'!H$22</f>
        <v>0</v>
      </c>
      <c r="I11" s="85">
        <f xml:space="preserve"> 'Cohort Structure'!I$22</f>
        <v>1</v>
      </c>
      <c r="J11" s="39">
        <f>'Cohort Structure'!J$22</f>
        <v>0.7</v>
      </c>
      <c r="K11" s="39">
        <f>'Cohort Structure'!K$22</f>
        <v>0.41499999999999998</v>
      </c>
      <c r="L11" s="39">
        <f>'Cohort Structure'!L$22</f>
        <v>0.21499999999999997</v>
      </c>
      <c r="M11" s="39">
        <f>'Cohort Structure'!M$22</f>
        <v>0.21499999999999997</v>
      </c>
      <c r="N11" s="39">
        <f>'Cohort Structure'!N$22</f>
        <v>0.14999999999999997</v>
      </c>
      <c r="O11" s="39">
        <f>'Cohort Structure'!O$22</f>
        <v>8.4999999999999964E-2</v>
      </c>
      <c r="P11" s="39">
        <f>'Cohort Structure'!P$22</f>
        <v>1.9999999999999962E-2</v>
      </c>
      <c r="Q11" s="39">
        <f>'Cohort Structure'!Q$22</f>
        <v>1.9999999999999962E-2</v>
      </c>
      <c r="R11" s="39">
        <f>'Cohort Structure'!R$22</f>
        <v>1.9999999999999962E-2</v>
      </c>
      <c r="S11" s="39">
        <f>'Cohort Structure'!S$22</f>
        <v>1.9999999999999962E-2</v>
      </c>
    </row>
    <row r="12" spans="1:19">
      <c r="B12" s="27" t="s">
        <v>62</v>
      </c>
    </row>
    <row r="13" spans="1:19">
      <c r="E13" s="57" t="str">
        <f xml:space="preserve"> 'Cohort Structure'!E$15</f>
        <v>Remaing Companies</v>
      </c>
      <c r="F13" s="57">
        <f xml:space="preserve"> 'Cohort Structure'!F$15</f>
        <v>0</v>
      </c>
      <c r="G13" s="57" t="str">
        <f xml:space="preserve"> 'Cohort Structure'!G$15</f>
        <v>Companies</v>
      </c>
      <c r="H13" s="134">
        <f xml:space="preserve"> 'Cohort Structure'!H$15</f>
        <v>0</v>
      </c>
      <c r="I13" s="57">
        <f xml:space="preserve"> 'Cohort Structure'!I$15</f>
        <v>0</v>
      </c>
      <c r="J13" s="26">
        <f>'Cohort Structure'!J$15</f>
        <v>0</v>
      </c>
      <c r="K13" s="26">
        <f>'Cohort Structure'!K$15</f>
        <v>0</v>
      </c>
      <c r="L13" s="26">
        <f>'Cohort Structure'!L$15</f>
        <v>0</v>
      </c>
      <c r="M13" s="26">
        <f>'Cohort Structure'!M$15</f>
        <v>0</v>
      </c>
      <c r="N13" s="26">
        <f>'Cohort Structure'!N$15</f>
        <v>0</v>
      </c>
      <c r="O13" s="26">
        <f>'Cohort Structure'!O$15</f>
        <v>0</v>
      </c>
      <c r="P13" s="26">
        <f>'Cohort Structure'!P$15</f>
        <v>0</v>
      </c>
      <c r="Q13" s="26">
        <f>'Cohort Structure'!Q$15</f>
        <v>0</v>
      </c>
      <c r="R13" s="26">
        <f>'Cohort Structure'!R$15</f>
        <v>0</v>
      </c>
      <c r="S13" s="26">
        <f>'Cohort Structure'!S$15</f>
        <v>0</v>
      </c>
    </row>
    <row r="14" spans="1:19">
      <c r="E14" s="57" t="str">
        <f xml:space="preserve"> 'Cohort Structure'!E$40</f>
        <v>Exited Companies</v>
      </c>
      <c r="F14" s="57">
        <f xml:space="preserve"> 'Cohort Structure'!F$40</f>
        <v>0</v>
      </c>
      <c r="G14" s="57" t="str">
        <f xml:space="preserve"> 'Cohort Structure'!G$40</f>
        <v>Companies</v>
      </c>
      <c r="H14" s="134">
        <f xml:space="preserve"> 'Cohort Structure'!H$40</f>
        <v>0</v>
      </c>
      <c r="I14" s="57">
        <f xml:space="preserve"> 'Cohort Structure'!I$40</f>
        <v>0</v>
      </c>
      <c r="J14" s="26">
        <f>'Cohort Structure'!J$40</f>
        <v>0</v>
      </c>
      <c r="K14" s="26">
        <f>'Cohort Structure'!K$40</f>
        <v>0</v>
      </c>
      <c r="L14" s="26">
        <f>'Cohort Structure'!L$40</f>
        <v>0</v>
      </c>
      <c r="M14" s="26">
        <f>'Cohort Structure'!M$40</f>
        <v>0</v>
      </c>
      <c r="N14" s="26">
        <f>'Cohort Structure'!N$40</f>
        <v>0</v>
      </c>
      <c r="O14" s="26">
        <f>'Cohort Structure'!O$40</f>
        <v>0</v>
      </c>
      <c r="P14" s="26">
        <f>'Cohort Structure'!P$40</f>
        <v>0</v>
      </c>
      <c r="Q14" s="26">
        <f>'Cohort Structure'!Q$40</f>
        <v>0</v>
      </c>
      <c r="R14" s="26">
        <f>'Cohort Structure'!R$40</f>
        <v>0</v>
      </c>
      <c r="S14" s="26">
        <f>'Cohort Structure'!S$40</f>
        <v>0</v>
      </c>
    </row>
    <row r="15" spans="1:19">
      <c r="E15" s="57" t="str">
        <f xml:space="preserve"> 'Cohort Structure'!E$46</f>
        <v>Failed Companies</v>
      </c>
      <c r="F15" s="57">
        <f xml:space="preserve"> 'Cohort Structure'!F$46</f>
        <v>0</v>
      </c>
      <c r="G15" s="57" t="str">
        <f xml:space="preserve"> 'Cohort Structure'!G$46</f>
        <v>Companies</v>
      </c>
      <c r="H15" s="134">
        <f xml:space="preserve"> 'Cohort Structure'!H$46</f>
        <v>0</v>
      </c>
      <c r="I15" s="57">
        <f xml:space="preserve"> 'Cohort Structure'!I$46</f>
        <v>0</v>
      </c>
      <c r="J15" s="26">
        <f>'Cohort Structure'!J$46</f>
        <v>0</v>
      </c>
      <c r="K15" s="26">
        <f>'Cohort Structure'!K$46</f>
        <v>0</v>
      </c>
      <c r="L15" s="26">
        <f>'Cohort Structure'!L$46</f>
        <v>0</v>
      </c>
      <c r="M15" s="26">
        <f>'Cohort Structure'!M$46</f>
        <v>0</v>
      </c>
      <c r="N15" s="26">
        <f>'Cohort Structure'!N$46</f>
        <v>0</v>
      </c>
      <c r="O15" s="26">
        <f>'Cohort Structure'!O$46</f>
        <v>0</v>
      </c>
      <c r="P15" s="26">
        <f>'Cohort Structure'!P$46</f>
        <v>0</v>
      </c>
      <c r="Q15" s="26">
        <f>'Cohort Structure'!Q$46</f>
        <v>0</v>
      </c>
      <c r="R15" s="26">
        <f>'Cohort Structure'!R$46</f>
        <v>0</v>
      </c>
      <c r="S15" s="26">
        <f>'Cohort Structure'!S$46</f>
        <v>0</v>
      </c>
    </row>
    <row r="16" spans="1:19">
      <c r="E16" s="16" t="s">
        <v>83</v>
      </c>
      <c r="F16" s="55"/>
      <c r="G16" s="16" t="s">
        <v>132</v>
      </c>
      <c r="H16" s="98"/>
      <c r="I16" s="55"/>
      <c r="J16" s="16">
        <f t="shared" ref="J16:S16" si="0" xml:space="preserve"> SUM( J13:J15 )</f>
        <v>0</v>
      </c>
      <c r="K16" s="16">
        <f t="shared" si="0"/>
        <v>0</v>
      </c>
      <c r="L16" s="16">
        <f t="shared" si="0"/>
        <v>0</v>
      </c>
      <c r="M16" s="16">
        <f t="shared" si="0"/>
        <v>0</v>
      </c>
      <c r="N16" s="16">
        <f t="shared" si="0"/>
        <v>0</v>
      </c>
      <c r="O16" s="16">
        <f t="shared" si="0"/>
        <v>0</v>
      </c>
      <c r="P16" s="16">
        <f t="shared" si="0"/>
        <v>0</v>
      </c>
      <c r="Q16" s="16">
        <f t="shared" si="0"/>
        <v>0</v>
      </c>
      <c r="R16" s="16">
        <f t="shared" si="0"/>
        <v>0</v>
      </c>
      <c r="S16" s="16">
        <f t="shared" si="0"/>
        <v>0</v>
      </c>
    </row>
    <row r="18" spans="2:19">
      <c r="B18" s="27" t="s">
        <v>84</v>
      </c>
    </row>
    <row r="19" spans="2:19">
      <c r="E19" s="25" t="str">
        <f xml:space="preserve"> InpS!E$13</f>
        <v>New Company Loan Note</v>
      </c>
      <c r="F19" s="25">
        <f xml:space="preserve"> InpS!F$13</f>
        <v>0</v>
      </c>
      <c r="G19" s="25" t="str">
        <f xml:space="preserve"> InpS!G$13</f>
        <v>GBP</v>
      </c>
      <c r="H19" s="84">
        <f xml:space="preserve"> InpS!H$13</f>
        <v>2750000</v>
      </c>
      <c r="I19" s="25">
        <f xml:space="preserve"> InpS!I$13</f>
        <v>0</v>
      </c>
      <c r="J19" s="11">
        <f xml:space="preserve"> InpS!J$13</f>
        <v>150000</v>
      </c>
      <c r="K19" s="11">
        <f xml:space="preserve"> InpS!K$13</f>
        <v>350000</v>
      </c>
      <c r="L19" s="11">
        <f xml:space="preserve"> InpS!L$13</f>
        <v>750000</v>
      </c>
      <c r="M19" s="11">
        <f xml:space="preserve"> InpS!M$13</f>
        <v>1500000</v>
      </c>
      <c r="N19" s="11">
        <f xml:space="preserve"> InpS!N$13</f>
        <v>0</v>
      </c>
      <c r="O19" s="11">
        <f xml:space="preserve"> InpS!O$13</f>
        <v>0</v>
      </c>
      <c r="P19" s="11">
        <f xml:space="preserve"> InpS!P$13</f>
        <v>0</v>
      </c>
      <c r="Q19" s="11">
        <f xml:space="preserve"> InpS!Q$13</f>
        <v>0</v>
      </c>
      <c r="R19" s="11">
        <f xml:space="preserve"> InpS!R$13</f>
        <v>0</v>
      </c>
      <c r="S19" s="11">
        <f xml:space="preserve"> InpS!S$13</f>
        <v>0</v>
      </c>
    </row>
    <row r="20" spans="2:19">
      <c r="E20" s="83" t="str">
        <f xml:space="preserve"> 'Cohort Structure'!E$59</f>
        <v>Cohort Loan Balance</v>
      </c>
      <c r="F20" s="83">
        <f xml:space="preserve"> 'Cohort Structure'!F$59</f>
        <v>0</v>
      </c>
      <c r="G20" s="83" t="str">
        <f xml:space="preserve"> 'Cohort Structure'!G$59</f>
        <v>GBP</v>
      </c>
      <c r="H20" s="41">
        <f xml:space="preserve"> 'Cohort Structure'!H$59</f>
        <v>0</v>
      </c>
      <c r="I20" s="83">
        <f xml:space="preserve"> 'Cohort Structure'!I$59</f>
        <v>0</v>
      </c>
      <c r="J20" s="38">
        <f>'Cohort Structure'!J$59</f>
        <v>0</v>
      </c>
      <c r="K20" s="38">
        <f>'Cohort Structure'!K$59</f>
        <v>0</v>
      </c>
      <c r="L20" s="38">
        <f>'Cohort Structure'!L$59</f>
        <v>0</v>
      </c>
      <c r="M20" s="38">
        <f>'Cohort Structure'!M$59</f>
        <v>0</v>
      </c>
      <c r="N20" s="38">
        <f>'Cohort Structure'!N$59</f>
        <v>0</v>
      </c>
      <c r="O20" s="38">
        <f>'Cohort Structure'!O$59</f>
        <v>0</v>
      </c>
      <c r="P20" s="38">
        <f>'Cohort Structure'!P$59</f>
        <v>0</v>
      </c>
      <c r="Q20" s="38">
        <f>'Cohort Structure'!Q$59</f>
        <v>0</v>
      </c>
      <c r="R20" s="38">
        <f>'Cohort Structure'!R$59</f>
        <v>0</v>
      </c>
      <c r="S20" s="38">
        <f>'Cohort Structure'!S$59</f>
        <v>0</v>
      </c>
    </row>
    <row r="21" spans="2:19">
      <c r="B21" s="27" t="s">
        <v>51</v>
      </c>
    </row>
    <row r="22" spans="2:19">
      <c r="E22" s="25" t="str">
        <f xml:space="preserve"> InpS!E$23</f>
        <v>Exit Value</v>
      </c>
      <c r="F22" s="25">
        <f xml:space="preserve"> InpS!F$23</f>
        <v>0</v>
      </c>
      <c r="G22" s="25" t="str">
        <f xml:space="preserve"> InpS!G$23</f>
        <v>GBP</v>
      </c>
      <c r="H22" s="84">
        <f xml:space="preserve"> InpS!H$23</f>
        <v>122500000</v>
      </c>
      <c r="I22" s="25">
        <f xml:space="preserve"> InpS!I$23</f>
        <v>0</v>
      </c>
      <c r="J22" s="11">
        <f xml:space="preserve"> InpS!J$23</f>
        <v>500000</v>
      </c>
      <c r="K22" s="11">
        <f xml:space="preserve"> InpS!K$23</f>
        <v>2000000</v>
      </c>
      <c r="L22" s="11">
        <f xml:space="preserve"> InpS!L$23</f>
        <v>5000000</v>
      </c>
      <c r="M22" s="11">
        <f xml:space="preserve"> InpS!M$23</f>
        <v>10000000</v>
      </c>
      <c r="N22" s="11">
        <f xml:space="preserve"> InpS!N$23</f>
        <v>20000000</v>
      </c>
      <c r="O22" s="11">
        <f xml:space="preserve"> InpS!O$23</f>
        <v>35000000</v>
      </c>
      <c r="P22" s="11">
        <f xml:space="preserve"> InpS!P$23</f>
        <v>50000000</v>
      </c>
      <c r="Q22" s="11">
        <f xml:space="preserve"> InpS!Q$23</f>
        <v>0</v>
      </c>
      <c r="R22" s="11">
        <f xml:space="preserve"> InpS!R$23</f>
        <v>0</v>
      </c>
      <c r="S22" s="11">
        <f xml:space="preserve"> InpS!S$23</f>
        <v>0</v>
      </c>
    </row>
    <row r="23" spans="2:19">
      <c r="E23" s="83" t="str">
        <f xml:space="preserve"> 'Cohort Structure'!E$73</f>
        <v>Total Investor Cofounder Return</v>
      </c>
      <c r="F23" s="83">
        <f xml:space="preserve"> 'Cohort Structure'!F$73</f>
        <v>0</v>
      </c>
      <c r="G23" s="83" t="str">
        <f xml:space="preserve"> 'Cohort Structure'!G$73</f>
        <v>GBP</v>
      </c>
      <c r="H23" s="41">
        <f xml:space="preserve"> 'Cohort Structure'!H$73</f>
        <v>0</v>
      </c>
      <c r="I23" s="83">
        <f xml:space="preserve"> 'Cohort Structure'!I$73</f>
        <v>0</v>
      </c>
      <c r="J23" s="38">
        <f>'Cohort Structure'!J$73</f>
        <v>0</v>
      </c>
      <c r="K23" s="38">
        <f>'Cohort Structure'!K$73</f>
        <v>0</v>
      </c>
      <c r="L23" s="38">
        <f>'Cohort Structure'!L$73</f>
        <v>0</v>
      </c>
      <c r="M23" s="38">
        <f>'Cohort Structure'!M$73</f>
        <v>0</v>
      </c>
      <c r="N23" s="38">
        <f>'Cohort Structure'!N$73</f>
        <v>0</v>
      </c>
      <c r="O23" s="38">
        <f>'Cohort Structure'!O$73</f>
        <v>0</v>
      </c>
      <c r="P23" s="38">
        <f>'Cohort Structure'!P$73</f>
        <v>0</v>
      </c>
      <c r="Q23" s="38">
        <f>'Cohort Structure'!Q$73</f>
        <v>0</v>
      </c>
      <c r="R23" s="38">
        <f>'Cohort Structure'!R$73</f>
        <v>0</v>
      </c>
      <c r="S23" s="38">
        <f>'Cohort Structure'!S$73</f>
        <v>0</v>
      </c>
    </row>
    <row r="24" spans="2:19">
      <c r="B24" s="27" t="s">
        <v>114</v>
      </c>
    </row>
    <row r="25" spans="2:19">
      <c r="E25" s="57" t="str">
        <f xml:space="preserve"> 'Cohort Structure'!E$79</f>
        <v>DPI</v>
      </c>
      <c r="F25" s="57">
        <f xml:space="preserve"> 'Cohort Structure'!F$79</f>
        <v>0</v>
      </c>
      <c r="G25" s="57" t="str">
        <f xml:space="preserve"> 'Cohort Structure'!G$79</f>
        <v>Ratio</v>
      </c>
      <c r="H25" s="134">
        <f xml:space="preserve"> 'Cohort Structure'!H$79</f>
        <v>0</v>
      </c>
      <c r="I25" s="57">
        <f xml:space="preserve"> 'Cohort Structure'!I$79</f>
        <v>0</v>
      </c>
      <c r="J25" s="26">
        <f>'Cohort Structure'!J$79</f>
        <v>0</v>
      </c>
      <c r="K25" s="26">
        <f>'Cohort Structure'!K$79</f>
        <v>0</v>
      </c>
      <c r="L25" s="26">
        <f>'Cohort Structure'!L$79</f>
        <v>0</v>
      </c>
      <c r="M25" s="26">
        <f>'Cohort Structure'!M$79</f>
        <v>0</v>
      </c>
      <c r="N25" s="26">
        <f>'Cohort Structure'!N$79</f>
        <v>0</v>
      </c>
      <c r="O25" s="26">
        <f>'Cohort Structure'!O$79</f>
        <v>0</v>
      </c>
      <c r="P25" s="26">
        <f>'Cohort Structure'!P$79</f>
        <v>0</v>
      </c>
      <c r="Q25" s="26">
        <f>'Cohort Structure'!Q$79</f>
        <v>0</v>
      </c>
      <c r="R25" s="26">
        <f>'Cohort Structure'!R$79</f>
        <v>0</v>
      </c>
      <c r="S25" s="26">
        <f>'Cohort Structure'!S$79</f>
        <v>0</v>
      </c>
    </row>
  </sheetData>
  <conditionalFormatting sqref="F2:F3">
    <cfRule type="cellIs" dxfId="28" priority="1" stopIfTrue="1" operator="notEqual">
      <formula>0</formula>
    </cfRule>
    <cfRule type="cellIs" dxfId="27" priority="2" stopIfTrue="1" operator="equal">
      <formula>""</formula>
    </cfRule>
  </conditionalFormatting>
  <conditionalFormatting sqref="J3:S3">
    <cfRule type="cellIs" dxfId="26" priority="3" operator="equal">
      <formula>"PPA ext."</formula>
    </cfRule>
    <cfRule type="cellIs" dxfId="25" priority="4" operator="equal">
      <formula>"Delay"</formula>
    </cfRule>
    <cfRule type="cellIs" dxfId="24" priority="5" operator="equal">
      <formula>"Fin Close"</formula>
    </cfRule>
    <cfRule type="cellIs" dxfId="23" priority="6" stopIfTrue="1" operator="equal">
      <formula>"Construction"</formula>
    </cfRule>
    <cfRule type="cellIs" dxfId="22"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037EE-6E91-422C-B451-B61572F6BE7C}">
  <sheetPr codeName="Sheet23"/>
  <dimension ref="C1:AA76"/>
  <sheetViews>
    <sheetView tabSelected="1" workbookViewId="0">
      <selection activeCell="I18" sqref="I18"/>
    </sheetView>
  </sheetViews>
  <sheetFormatPr defaultColWidth="20.33203125" defaultRowHeight="14.5"/>
  <cols>
    <col min="1" max="1" width="2.6640625" style="301" customWidth="1"/>
    <col min="2" max="2" width="5.109375" style="301" customWidth="1"/>
    <col min="3" max="3" width="47.44140625" style="301" customWidth="1"/>
    <col min="4" max="4" width="58.33203125" style="301" customWidth="1"/>
    <col min="5" max="5" width="47.33203125" style="301" customWidth="1"/>
    <col min="6" max="6" width="20.33203125" style="301"/>
    <col min="7" max="7" width="17" style="301" customWidth="1"/>
    <col min="8" max="8" width="97.44140625" style="301" customWidth="1"/>
    <col min="9" max="9" width="32.6640625" style="301" customWidth="1"/>
    <col min="10" max="11" width="20.33203125" style="301"/>
    <col min="12" max="12" width="62" style="301" customWidth="1"/>
    <col min="13" max="14" width="20.33203125" style="301"/>
    <col min="15" max="15" width="80.33203125" style="301" customWidth="1"/>
    <col min="16" max="16" width="20.33203125" style="301"/>
    <col min="17" max="18" width="20.44140625" style="301" customWidth="1"/>
    <col min="19" max="19" width="37.5546875" style="301" customWidth="1"/>
    <col min="20" max="16384" width="20.33203125" style="301"/>
  </cols>
  <sheetData>
    <row r="1" spans="3:16" ht="18">
      <c r="C1" s="305" t="s">
        <v>223</v>
      </c>
      <c r="D1" s="305" t="s">
        <v>224</v>
      </c>
      <c r="E1" s="305" t="s">
        <v>225</v>
      </c>
      <c r="H1" s="305" t="s">
        <v>226</v>
      </c>
      <c r="L1" s="305" t="s">
        <v>227</v>
      </c>
    </row>
    <row r="2" spans="3:16" ht="17" customHeight="1">
      <c r="C2" s="301" t="s">
        <v>228</v>
      </c>
      <c r="D2" s="301" t="s">
        <v>229</v>
      </c>
      <c r="E2" s="301" t="s">
        <v>230</v>
      </c>
      <c r="H2" s="301" t="s">
        <v>231</v>
      </c>
    </row>
    <row r="3" spans="3:16">
      <c r="C3" s="301" t="s">
        <v>232</v>
      </c>
      <c r="D3" s="306">
        <v>0.3</v>
      </c>
      <c r="H3" s="99" t="s">
        <v>60</v>
      </c>
      <c r="I3" s="351">
        <v>50</v>
      </c>
      <c r="J3" s="307"/>
      <c r="O3" s="307"/>
      <c r="P3" s="308"/>
    </row>
    <row r="4" spans="3:16">
      <c r="C4" s="301" t="s">
        <v>233</v>
      </c>
      <c r="D4" s="306">
        <v>6</v>
      </c>
      <c r="H4" s="99" t="s">
        <v>143</v>
      </c>
      <c r="I4" s="351">
        <v>10</v>
      </c>
      <c r="J4" s="309"/>
      <c r="O4" s="309"/>
      <c r="P4" s="310"/>
    </row>
    <row r="5" spans="3:16">
      <c r="C5" s="301" t="s">
        <v>234</v>
      </c>
      <c r="D5" s="306">
        <v>35</v>
      </c>
      <c r="H5" s="99" t="s">
        <v>61</v>
      </c>
      <c r="I5" s="351">
        <v>0.4</v>
      </c>
      <c r="J5" s="311"/>
      <c r="O5" s="311"/>
      <c r="P5" s="308"/>
    </row>
    <row r="6" spans="3:16" ht="18">
      <c r="C6" s="301" t="s">
        <v>235</v>
      </c>
      <c r="D6" s="306">
        <v>5000</v>
      </c>
      <c r="H6" s="99" t="s">
        <v>100</v>
      </c>
      <c r="I6" s="351">
        <v>0</v>
      </c>
      <c r="J6" s="309"/>
      <c r="L6" s="305" t="s">
        <v>236</v>
      </c>
      <c r="O6" s="309"/>
      <c r="P6" s="310"/>
    </row>
    <row r="7" spans="3:16">
      <c r="C7" s="301" t="s">
        <v>237</v>
      </c>
      <c r="D7" s="306">
        <v>1000</v>
      </c>
      <c r="H7" s="195" t="s">
        <v>3</v>
      </c>
      <c r="I7" s="351">
        <v>0</v>
      </c>
      <c r="J7" s="309"/>
      <c r="O7" s="309"/>
      <c r="P7" s="310"/>
    </row>
    <row r="8" spans="3:16" ht="18">
      <c r="D8" s="303"/>
      <c r="H8" s="195" t="s">
        <v>133</v>
      </c>
      <c r="I8" s="351">
        <v>0.1</v>
      </c>
      <c r="J8" s="309"/>
      <c r="L8" s="305" t="s">
        <v>35</v>
      </c>
      <c r="M8" s="305" t="s">
        <v>238</v>
      </c>
      <c r="O8" s="309"/>
      <c r="P8" s="310"/>
    </row>
    <row r="9" spans="3:16">
      <c r="C9" s="301" t="s">
        <v>239</v>
      </c>
      <c r="D9" s="306"/>
      <c r="H9" s="194"/>
      <c r="I9" s="310"/>
      <c r="J9" s="309"/>
      <c r="L9" s="301" t="s">
        <v>240</v>
      </c>
      <c r="M9" s="301">
        <v>2023</v>
      </c>
      <c r="O9" s="309"/>
      <c r="P9" s="310"/>
    </row>
    <row r="10" spans="3:16">
      <c r="C10" s="301" t="s">
        <v>241</v>
      </c>
      <c r="D10" s="306">
        <v>500</v>
      </c>
      <c r="H10" s="194"/>
      <c r="I10" s="310"/>
      <c r="J10" s="309"/>
      <c r="L10" s="301" t="s">
        <v>242</v>
      </c>
      <c r="M10" s="301">
        <v>2024</v>
      </c>
      <c r="O10" s="309"/>
      <c r="P10" s="310"/>
    </row>
    <row r="11" spans="3:16" ht="15" customHeight="1">
      <c r="C11" s="301" t="s">
        <v>243</v>
      </c>
      <c r="D11" s="306">
        <v>2</v>
      </c>
      <c r="H11" s="199" t="s">
        <v>47</v>
      </c>
      <c r="I11" s="310">
        <v>1</v>
      </c>
      <c r="J11" s="309"/>
      <c r="L11" s="301" t="s">
        <v>244</v>
      </c>
      <c r="M11" s="301">
        <v>2025</v>
      </c>
      <c r="O11" s="309"/>
      <c r="P11" s="310"/>
    </row>
    <row r="12" spans="3:16" ht="19" customHeight="1">
      <c r="C12" s="301" t="s">
        <v>245</v>
      </c>
      <c r="D12" s="306">
        <v>35</v>
      </c>
      <c r="H12" s="194"/>
      <c r="I12" s="303"/>
      <c r="L12" s="301" t="s">
        <v>246</v>
      </c>
      <c r="M12" s="301">
        <v>2026</v>
      </c>
      <c r="O12" s="312"/>
      <c r="P12" s="312"/>
    </row>
    <row r="13" spans="3:16">
      <c r="C13" s="301" t="s">
        <v>247</v>
      </c>
      <c r="D13" s="306">
        <v>24</v>
      </c>
      <c r="H13" s="194"/>
      <c r="I13" s="303"/>
      <c r="L13" s="301" t="s">
        <v>248</v>
      </c>
      <c r="M13" s="301">
        <v>2027</v>
      </c>
      <c r="O13" s="312"/>
      <c r="P13" s="312"/>
    </row>
    <row r="14" spans="3:16">
      <c r="C14" s="301" t="s">
        <v>249</v>
      </c>
      <c r="D14" s="306">
        <v>1</v>
      </c>
      <c r="H14" s="99"/>
      <c r="I14" s="310"/>
      <c r="J14" s="309"/>
      <c r="L14" s="301" t="s">
        <v>250</v>
      </c>
      <c r="M14" s="301">
        <v>2028</v>
      </c>
      <c r="O14" s="309"/>
      <c r="P14" s="310"/>
    </row>
    <row r="15" spans="3:16">
      <c r="C15" s="301" t="s">
        <v>251</v>
      </c>
      <c r="D15" s="306">
        <v>0.9</v>
      </c>
      <c r="H15" s="311"/>
      <c r="I15" s="308"/>
      <c r="J15" s="311"/>
      <c r="L15" s="301" t="s">
        <v>252</v>
      </c>
      <c r="O15" s="311"/>
      <c r="P15" s="308"/>
    </row>
    <row r="16" spans="3:16">
      <c r="D16" s="303"/>
      <c r="H16" s="309"/>
      <c r="I16" s="310"/>
      <c r="J16" s="309"/>
      <c r="L16" s="301" t="s">
        <v>253</v>
      </c>
      <c r="O16" s="309"/>
      <c r="P16" s="310"/>
    </row>
    <row r="17" spans="3:16">
      <c r="C17" s="301" t="s">
        <v>254</v>
      </c>
      <c r="D17" s="306"/>
      <c r="H17" s="311"/>
      <c r="I17" s="308"/>
      <c r="J17" s="311"/>
      <c r="L17" s="301" t="s">
        <v>255</v>
      </c>
      <c r="O17" s="311"/>
      <c r="P17" s="308"/>
    </row>
    <row r="18" spans="3:16">
      <c r="C18" s="301" t="s">
        <v>256</v>
      </c>
      <c r="D18" s="306">
        <v>25000</v>
      </c>
      <c r="I18" s="303"/>
      <c r="L18" s="301" t="s">
        <v>257</v>
      </c>
      <c r="O18" s="312"/>
      <c r="P18" s="312"/>
    </row>
    <row r="19" spans="3:16">
      <c r="C19" s="301" t="s">
        <v>258</v>
      </c>
      <c r="D19" s="306">
        <v>0.1</v>
      </c>
      <c r="I19" s="303"/>
      <c r="L19" s="301" t="s">
        <v>259</v>
      </c>
      <c r="O19" s="312"/>
      <c r="P19" s="312"/>
    </row>
    <row r="20" spans="3:16">
      <c r="C20" s="301" t="s">
        <v>260</v>
      </c>
      <c r="D20" s="306">
        <v>0.05</v>
      </c>
      <c r="H20" s="309"/>
      <c r="I20" s="310"/>
      <c r="J20" s="309"/>
      <c r="L20" s="301" t="s">
        <v>261</v>
      </c>
      <c r="O20" s="309"/>
      <c r="P20" s="310"/>
    </row>
    <row r="21" spans="3:16">
      <c r="D21" s="303"/>
      <c r="H21" s="311"/>
      <c r="I21" s="308"/>
      <c r="J21" s="311"/>
      <c r="O21" s="311"/>
      <c r="P21" s="308"/>
    </row>
    <row r="22" spans="3:16">
      <c r="D22" s="303"/>
      <c r="H22" s="309"/>
      <c r="I22" s="310"/>
      <c r="J22" s="309"/>
      <c r="O22" s="309"/>
      <c r="P22" s="310"/>
    </row>
    <row r="23" spans="3:16">
      <c r="D23" s="303"/>
      <c r="H23" s="309"/>
      <c r="I23" s="310"/>
      <c r="J23" s="309"/>
      <c r="O23" s="309"/>
      <c r="P23" s="310"/>
    </row>
    <row r="24" spans="3:16">
      <c r="D24" s="303"/>
      <c r="H24" s="309"/>
      <c r="I24" s="310"/>
      <c r="J24" s="309"/>
      <c r="O24" s="309"/>
      <c r="P24" s="310"/>
    </row>
    <row r="25" spans="3:16">
      <c r="D25" s="303"/>
      <c r="I25" s="303"/>
      <c r="O25" s="312"/>
      <c r="P25" s="312"/>
    </row>
    <row r="26" spans="3:16">
      <c r="D26" s="303"/>
      <c r="I26" s="303"/>
      <c r="O26" s="312"/>
      <c r="P26" s="312"/>
    </row>
    <row r="27" spans="3:16">
      <c r="D27" s="303"/>
      <c r="H27" s="309"/>
      <c r="I27" s="310"/>
      <c r="O27" s="309"/>
      <c r="P27" s="310"/>
    </row>
    <row r="28" spans="3:16">
      <c r="D28" s="303"/>
      <c r="E28" s="301" t="s">
        <v>262</v>
      </c>
      <c r="H28" s="309"/>
      <c r="I28" s="310"/>
      <c r="O28" s="309"/>
      <c r="P28" s="310"/>
    </row>
    <row r="29" spans="3:16">
      <c r="C29" s="301" t="s">
        <v>263</v>
      </c>
      <c r="D29" s="313" t="s">
        <v>264</v>
      </c>
      <c r="E29" s="314">
        <f>IF(D29="unchecked",0,DATE(D31,D30,"01"))</f>
        <v>0</v>
      </c>
      <c r="H29" s="309"/>
      <c r="I29" s="310"/>
      <c r="J29" s="309"/>
      <c r="O29" s="309"/>
      <c r="P29" s="310"/>
    </row>
    <row r="30" spans="3:16">
      <c r="C30" s="301" t="s">
        <v>265</v>
      </c>
      <c r="D30" s="313">
        <v>5</v>
      </c>
      <c r="H30" s="309"/>
      <c r="I30" s="310"/>
      <c r="J30" s="309"/>
      <c r="O30" s="309"/>
      <c r="P30" s="310"/>
    </row>
    <row r="31" spans="3:16">
      <c r="C31" s="301" t="s">
        <v>266</v>
      </c>
      <c r="D31" s="313">
        <v>2023</v>
      </c>
      <c r="E31" s="301" t="s">
        <v>267</v>
      </c>
      <c r="H31" s="309"/>
      <c r="I31" s="310"/>
      <c r="J31" s="309"/>
      <c r="O31" s="309"/>
      <c r="P31" s="310"/>
    </row>
    <row r="32" spans="3:16">
      <c r="D32" s="303"/>
      <c r="E32" s="314">
        <f>IF(D29="unchecked",0,DATE(D34,D33,1))</f>
        <v>0</v>
      </c>
      <c r="I32" s="303"/>
      <c r="O32" s="312"/>
      <c r="P32" s="312"/>
    </row>
    <row r="33" spans="3:16">
      <c r="C33" s="301" t="s">
        <v>268</v>
      </c>
      <c r="D33" s="313">
        <v>4</v>
      </c>
      <c r="I33" s="303"/>
      <c r="O33" s="312"/>
      <c r="P33" s="312"/>
    </row>
    <row r="34" spans="3:16">
      <c r="C34" s="301" t="s">
        <v>269</v>
      </c>
      <c r="D34" s="313">
        <v>2028</v>
      </c>
      <c r="H34" s="309"/>
      <c r="O34" s="309"/>
      <c r="P34" s="310"/>
    </row>
    <row r="35" spans="3:16">
      <c r="D35" s="303"/>
      <c r="E35" s="301" t="s">
        <v>262</v>
      </c>
      <c r="H35" s="309"/>
      <c r="O35" s="309"/>
      <c r="P35" s="310"/>
    </row>
    <row r="36" spans="3:16">
      <c r="C36" s="301" t="s">
        <v>270</v>
      </c>
      <c r="D36" s="313" t="s">
        <v>264</v>
      </c>
      <c r="E36" s="314">
        <f>IF(D36="unchecked",0,DATE(D38,D37,"01"))</f>
        <v>0</v>
      </c>
      <c r="H36" s="309"/>
      <c r="I36" s="310"/>
      <c r="J36" s="309"/>
      <c r="O36" s="309"/>
      <c r="P36" s="310"/>
    </row>
    <row r="37" spans="3:16">
      <c r="C37" s="301" t="s">
        <v>271</v>
      </c>
      <c r="D37" s="313">
        <v>5</v>
      </c>
      <c r="H37" s="309"/>
      <c r="I37" s="310"/>
      <c r="J37" s="309"/>
      <c r="O37" s="309"/>
      <c r="P37" s="310"/>
    </row>
    <row r="38" spans="3:16">
      <c r="C38" s="301" t="s">
        <v>272</v>
      </c>
      <c r="D38" s="313">
        <v>2023</v>
      </c>
      <c r="E38" s="301" t="s">
        <v>267</v>
      </c>
      <c r="H38" s="309"/>
      <c r="I38" s="310"/>
      <c r="J38" s="309"/>
      <c r="O38" s="309"/>
      <c r="P38" s="310"/>
    </row>
    <row r="39" spans="3:16">
      <c r="D39" s="303"/>
      <c r="E39" s="314">
        <f>IF(D36="unchecked",0,DATE(D41,D40,1))</f>
        <v>0</v>
      </c>
      <c r="H39" s="309"/>
      <c r="I39" s="310"/>
      <c r="J39" s="309"/>
      <c r="O39" s="309"/>
      <c r="P39" s="310"/>
    </row>
    <row r="40" spans="3:16" ht="18">
      <c r="C40" s="301" t="s">
        <v>273</v>
      </c>
      <c r="D40" s="313">
        <v>4</v>
      </c>
      <c r="H40" s="309"/>
      <c r="I40" s="310"/>
      <c r="J40" s="309"/>
      <c r="L40" s="305" t="s">
        <v>274</v>
      </c>
      <c r="O40" s="309"/>
      <c r="P40" s="310"/>
    </row>
    <row r="41" spans="3:16">
      <c r="C41" s="301" t="s">
        <v>275</v>
      </c>
      <c r="D41" s="313">
        <v>2028</v>
      </c>
      <c r="H41" s="309"/>
      <c r="I41" s="310"/>
      <c r="J41" s="309"/>
      <c r="L41" s="301" t="s">
        <v>217</v>
      </c>
      <c r="O41" s="309"/>
      <c r="P41" s="310"/>
    </row>
    <row r="42" spans="3:16">
      <c r="D42" s="303"/>
      <c r="E42" s="301" t="s">
        <v>262</v>
      </c>
      <c r="H42" s="309"/>
      <c r="I42" s="310"/>
      <c r="J42" s="309"/>
      <c r="L42" s="301" t="s">
        <v>276</v>
      </c>
      <c r="O42" s="309"/>
      <c r="P42" s="310"/>
    </row>
    <row r="43" spans="3:16">
      <c r="C43" s="301" t="s">
        <v>277</v>
      </c>
      <c r="D43" s="313" t="s">
        <v>264</v>
      </c>
      <c r="E43" s="314">
        <f>IF(D43="unchecked",0,DATE(D45,D44,"01"))</f>
        <v>0</v>
      </c>
      <c r="I43" s="303"/>
      <c r="L43" s="301" t="s">
        <v>278</v>
      </c>
      <c r="O43" s="312"/>
      <c r="P43" s="312"/>
    </row>
    <row r="44" spans="3:16">
      <c r="C44" s="301" t="s">
        <v>279</v>
      </c>
      <c r="D44" s="313">
        <v>5</v>
      </c>
      <c r="I44" s="303"/>
      <c r="L44" s="301" t="s">
        <v>280</v>
      </c>
      <c r="O44" s="312"/>
      <c r="P44" s="312"/>
    </row>
    <row r="45" spans="3:16">
      <c r="C45" s="301" t="s">
        <v>281</v>
      </c>
      <c r="D45" s="313">
        <v>2023</v>
      </c>
      <c r="E45" s="301" t="s">
        <v>267</v>
      </c>
      <c r="H45" s="309"/>
      <c r="I45" s="310"/>
      <c r="J45" s="309"/>
      <c r="L45" s="301" t="s">
        <v>282</v>
      </c>
      <c r="O45" s="309"/>
      <c r="P45" s="310"/>
    </row>
    <row r="46" spans="3:16">
      <c r="D46" s="303"/>
      <c r="E46" s="314">
        <f>IF(D43="unchecked",0,DATE(D48,D47,1))</f>
        <v>0</v>
      </c>
      <c r="H46" s="309"/>
      <c r="I46" s="310"/>
      <c r="J46" s="309"/>
      <c r="O46" s="309"/>
      <c r="P46" s="310"/>
    </row>
    <row r="47" spans="3:16">
      <c r="C47" s="301" t="s">
        <v>283</v>
      </c>
      <c r="D47" s="313">
        <v>4</v>
      </c>
      <c r="I47" s="303"/>
      <c r="O47" s="312"/>
      <c r="P47" s="312"/>
    </row>
    <row r="48" spans="3:16">
      <c r="C48" s="301" t="s">
        <v>284</v>
      </c>
      <c r="D48" s="313">
        <v>2028</v>
      </c>
      <c r="I48" s="303"/>
      <c r="O48" s="312"/>
      <c r="P48" s="312"/>
    </row>
    <row r="49" spans="3:27">
      <c r="D49" s="303"/>
      <c r="E49" s="315"/>
      <c r="H49" s="316"/>
      <c r="I49" s="310"/>
      <c r="J49" s="316"/>
      <c r="O49" s="316"/>
      <c r="P49" s="317"/>
    </row>
    <row r="50" spans="3:27">
      <c r="C50" s="301" t="s">
        <v>285</v>
      </c>
      <c r="D50" s="318">
        <v>8.5000000000000006E-2</v>
      </c>
      <c r="H50" s="316"/>
      <c r="I50" s="310"/>
      <c r="J50" s="316"/>
      <c r="O50" s="316"/>
      <c r="P50" s="317"/>
    </row>
    <row r="51" spans="3:27">
      <c r="C51" s="301" t="s">
        <v>286</v>
      </c>
      <c r="D51" s="318">
        <v>0.9</v>
      </c>
      <c r="H51" s="311"/>
      <c r="I51" s="319"/>
      <c r="J51" s="311"/>
      <c r="O51" s="311"/>
      <c r="P51" s="308"/>
    </row>
    <row r="52" spans="3:27">
      <c r="D52" s="320"/>
      <c r="H52" s="311"/>
      <c r="I52" s="319"/>
      <c r="J52" s="311"/>
      <c r="O52" s="311"/>
      <c r="P52" s="308"/>
    </row>
    <row r="53" spans="3:27">
      <c r="C53" s="301" t="s">
        <v>287</v>
      </c>
      <c r="D53" s="318">
        <v>0.08</v>
      </c>
      <c r="H53" s="309"/>
      <c r="I53" s="310"/>
      <c r="J53" s="309"/>
      <c r="O53" s="309"/>
      <c r="P53" s="310"/>
    </row>
    <row r="54" spans="3:27">
      <c r="C54" s="301" t="s">
        <v>288</v>
      </c>
      <c r="D54" s="318">
        <v>0.8</v>
      </c>
      <c r="I54" s="303"/>
      <c r="O54" s="312"/>
      <c r="P54" s="312"/>
    </row>
    <row r="55" spans="3:27">
      <c r="D55" s="320"/>
      <c r="I55" s="303"/>
      <c r="O55" s="312"/>
      <c r="P55" s="312"/>
    </row>
    <row r="56" spans="3:27">
      <c r="C56" s="301" t="s">
        <v>289</v>
      </c>
      <c r="D56" s="318">
        <v>0.08</v>
      </c>
      <c r="H56" s="316"/>
      <c r="I56" s="310"/>
      <c r="J56" s="316"/>
      <c r="O56" s="316"/>
      <c r="P56" s="317"/>
    </row>
    <row r="57" spans="3:27">
      <c r="C57" s="301" t="s">
        <v>290</v>
      </c>
      <c r="D57" s="318">
        <v>1</v>
      </c>
      <c r="H57" s="316"/>
      <c r="I57" s="310"/>
      <c r="J57" s="316"/>
      <c r="O57" s="316"/>
      <c r="P57" s="317"/>
    </row>
    <row r="58" spans="3:27">
      <c r="D58" s="303"/>
      <c r="H58" s="309"/>
      <c r="I58" s="310"/>
      <c r="J58" s="309"/>
      <c r="O58" s="309"/>
      <c r="P58" s="310"/>
    </row>
    <row r="59" spans="3:27">
      <c r="D59" s="303"/>
      <c r="H59" s="311"/>
      <c r="I59" s="308"/>
      <c r="J59" s="311"/>
      <c r="M59" s="303"/>
      <c r="N59" s="303"/>
      <c r="O59" s="311"/>
      <c r="P59" s="308"/>
      <c r="Q59" s="303"/>
      <c r="R59" s="303"/>
      <c r="S59" s="303"/>
      <c r="T59" s="303"/>
      <c r="U59" s="303"/>
      <c r="V59" s="303"/>
      <c r="W59" s="303"/>
      <c r="X59" s="303"/>
      <c r="Y59" s="303"/>
      <c r="Z59" s="303"/>
      <c r="AA59" s="303"/>
    </row>
    <row r="60" spans="3:27">
      <c r="D60" s="303"/>
      <c r="H60" s="311"/>
      <c r="I60" s="308"/>
      <c r="J60" s="311"/>
      <c r="M60" s="303"/>
      <c r="N60" s="303"/>
      <c r="O60" s="311"/>
      <c r="P60" s="308"/>
      <c r="Q60" s="303"/>
      <c r="R60" s="303"/>
      <c r="S60" s="303"/>
      <c r="T60" s="303"/>
      <c r="U60" s="303"/>
      <c r="V60" s="303"/>
      <c r="W60" s="303"/>
      <c r="X60" s="303"/>
      <c r="Y60" s="303"/>
      <c r="Z60" s="303"/>
      <c r="AA60" s="303"/>
    </row>
    <row r="61" spans="3:27">
      <c r="D61" s="303"/>
      <c r="I61" s="303"/>
      <c r="M61" s="303"/>
      <c r="N61" s="303"/>
      <c r="O61" s="312"/>
      <c r="P61" s="312"/>
      <c r="Q61" s="303"/>
      <c r="R61" s="303"/>
      <c r="S61" s="303"/>
      <c r="T61" s="303"/>
      <c r="U61" s="303"/>
      <c r="V61" s="303"/>
      <c r="W61" s="303"/>
      <c r="X61" s="303"/>
      <c r="Y61" s="303"/>
      <c r="Z61" s="303"/>
      <c r="AA61" s="303"/>
    </row>
    <row r="62" spans="3:27">
      <c r="D62" s="303"/>
      <c r="I62" s="303"/>
      <c r="M62" s="303"/>
      <c r="N62" s="303"/>
      <c r="O62" s="312"/>
      <c r="P62" s="312"/>
      <c r="Q62" s="303"/>
      <c r="R62" s="303"/>
      <c r="S62" s="303"/>
      <c r="T62" s="303"/>
      <c r="U62" s="303"/>
      <c r="V62" s="303"/>
      <c r="W62" s="303"/>
      <c r="X62" s="303"/>
      <c r="Y62" s="303"/>
      <c r="Z62" s="303"/>
      <c r="AA62" s="303"/>
    </row>
    <row r="63" spans="3:27">
      <c r="D63" s="303"/>
      <c r="H63" s="316"/>
      <c r="I63" s="317"/>
      <c r="M63" s="303"/>
      <c r="N63" s="303"/>
      <c r="O63" s="316"/>
      <c r="P63" s="317"/>
      <c r="Q63" s="303"/>
      <c r="R63" s="303"/>
      <c r="S63" s="303"/>
      <c r="T63" s="303"/>
      <c r="U63" s="303"/>
      <c r="V63" s="303"/>
      <c r="W63" s="303"/>
      <c r="X63" s="303"/>
      <c r="Y63" s="303"/>
      <c r="Z63" s="303"/>
      <c r="AA63" s="303"/>
    </row>
    <row r="64" spans="3:27">
      <c r="D64" s="303"/>
      <c r="H64" s="316"/>
      <c r="I64" s="317"/>
      <c r="M64" s="303"/>
      <c r="N64" s="303"/>
      <c r="O64" s="316"/>
      <c r="P64" s="317"/>
      <c r="Q64" s="303"/>
      <c r="R64" s="303"/>
      <c r="S64" s="303"/>
      <c r="T64" s="303"/>
      <c r="U64" s="303"/>
      <c r="V64" s="303"/>
      <c r="W64" s="303"/>
      <c r="X64" s="303"/>
      <c r="Y64" s="303"/>
      <c r="Z64" s="303"/>
      <c r="AA64" s="303"/>
    </row>
    <row r="65" spans="4:27">
      <c r="D65" s="303"/>
      <c r="H65" s="311"/>
      <c r="I65" s="319"/>
      <c r="M65" s="303"/>
      <c r="N65" s="303"/>
      <c r="O65" s="311"/>
      <c r="P65" s="308"/>
      <c r="Q65" s="303"/>
      <c r="R65" s="303"/>
      <c r="S65" s="303"/>
      <c r="T65" s="303"/>
      <c r="U65" s="303"/>
      <c r="V65" s="303"/>
      <c r="W65" s="303"/>
      <c r="X65" s="303"/>
      <c r="Y65" s="303"/>
      <c r="Z65" s="303"/>
      <c r="AA65" s="303"/>
    </row>
    <row r="66" spans="4:27">
      <c r="D66" s="303"/>
      <c r="H66" s="309"/>
      <c r="I66" s="310"/>
      <c r="M66" s="303"/>
      <c r="N66" s="303"/>
      <c r="O66" s="309"/>
      <c r="P66" s="310"/>
      <c r="Q66" s="303"/>
      <c r="R66" s="303"/>
      <c r="S66" s="303"/>
      <c r="T66" s="303"/>
      <c r="U66" s="303"/>
      <c r="V66" s="303"/>
      <c r="W66" s="303"/>
      <c r="X66" s="303"/>
      <c r="Y66" s="303"/>
      <c r="Z66" s="303"/>
      <c r="AA66" s="303"/>
    </row>
    <row r="67" spans="4:27">
      <c r="D67" s="303"/>
      <c r="H67" s="311"/>
      <c r="I67" s="319"/>
      <c r="J67" s="309"/>
      <c r="M67" s="303"/>
      <c r="N67" s="303"/>
      <c r="O67" s="311"/>
      <c r="P67" s="308"/>
      <c r="Q67" s="303"/>
      <c r="R67" s="303"/>
      <c r="S67" s="303"/>
      <c r="T67" s="303"/>
      <c r="U67" s="303"/>
      <c r="V67" s="303"/>
      <c r="W67" s="303"/>
      <c r="X67" s="303"/>
      <c r="Y67" s="303"/>
      <c r="Z67" s="303"/>
      <c r="AA67" s="303"/>
    </row>
    <row r="68" spans="4:27">
      <c r="D68" s="303"/>
      <c r="H68" s="309"/>
      <c r="I68" s="310"/>
      <c r="J68" s="309"/>
      <c r="M68" s="303"/>
      <c r="N68" s="303"/>
      <c r="O68" s="309"/>
      <c r="P68" s="310"/>
      <c r="Q68" s="303"/>
      <c r="R68" s="303"/>
      <c r="S68" s="303"/>
      <c r="T68" s="303"/>
      <c r="U68" s="303"/>
      <c r="V68" s="303"/>
      <c r="W68" s="303"/>
      <c r="X68" s="303"/>
      <c r="Y68" s="303"/>
      <c r="Z68" s="303"/>
      <c r="AA68" s="303"/>
    </row>
    <row r="69" spans="4:27">
      <c r="D69" s="303"/>
    </row>
    <row r="70" spans="4:27">
      <c r="D70" s="303"/>
    </row>
    <row r="71" spans="4:27">
      <c r="D71" s="303"/>
      <c r="M71" s="303"/>
      <c r="N71" s="303"/>
      <c r="O71" s="303"/>
      <c r="P71" s="303"/>
      <c r="Q71" s="303"/>
      <c r="R71" s="303"/>
      <c r="S71" s="303"/>
      <c r="T71" s="303"/>
      <c r="U71" s="303"/>
      <c r="V71" s="303"/>
      <c r="W71" s="303"/>
      <c r="X71" s="303"/>
      <c r="Y71" s="303"/>
      <c r="Z71" s="303"/>
      <c r="AA71" s="303"/>
    </row>
    <row r="72" spans="4:27">
      <c r="D72" s="303"/>
      <c r="M72" s="303"/>
      <c r="N72" s="303"/>
      <c r="O72" s="303"/>
      <c r="P72" s="303"/>
      <c r="Q72" s="303"/>
      <c r="R72" s="303"/>
      <c r="S72" s="303"/>
      <c r="T72" s="303"/>
      <c r="U72" s="303"/>
      <c r="V72" s="303"/>
      <c r="W72" s="303"/>
      <c r="X72" s="303"/>
      <c r="Y72" s="303"/>
      <c r="Z72" s="303"/>
      <c r="AA72" s="303"/>
    </row>
    <row r="73" spans="4:27">
      <c r="D73" s="303"/>
      <c r="M73" s="303"/>
      <c r="N73" s="303"/>
      <c r="O73" s="303"/>
      <c r="P73" s="303"/>
      <c r="Q73" s="303"/>
      <c r="R73" s="303"/>
      <c r="S73" s="303"/>
      <c r="T73" s="303"/>
      <c r="U73" s="303"/>
      <c r="V73" s="303"/>
      <c r="W73" s="303"/>
      <c r="X73" s="303"/>
      <c r="Y73" s="303"/>
      <c r="Z73" s="303"/>
      <c r="AA73" s="303"/>
    </row>
    <row r="74" spans="4:27">
      <c r="D74" s="303"/>
      <c r="M74" s="303"/>
      <c r="N74" s="303"/>
      <c r="O74" s="303"/>
      <c r="P74" s="303"/>
      <c r="Q74" s="303"/>
      <c r="R74" s="303"/>
      <c r="S74" s="303"/>
      <c r="T74" s="303"/>
      <c r="U74" s="303"/>
      <c r="V74" s="303"/>
      <c r="W74" s="303"/>
      <c r="X74" s="303"/>
      <c r="Y74" s="303"/>
      <c r="Z74" s="303"/>
      <c r="AA74" s="303"/>
    </row>
    <row r="75" spans="4:27">
      <c r="M75" s="303"/>
      <c r="N75" s="303"/>
      <c r="O75" s="303"/>
      <c r="P75" s="303"/>
      <c r="Q75" s="303"/>
      <c r="R75" s="303"/>
      <c r="S75" s="303"/>
      <c r="T75" s="303"/>
      <c r="U75" s="303"/>
      <c r="V75" s="303"/>
      <c r="W75" s="303"/>
      <c r="X75" s="303"/>
      <c r="Y75" s="303"/>
      <c r="Z75" s="303"/>
      <c r="AA75" s="303"/>
    </row>
    <row r="76" spans="4:27">
      <c r="D76" s="303"/>
      <c r="E76" s="30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4F81BD"/>
    <outlinePr summaryBelow="0" summaryRight="0"/>
  </sheetPr>
  <dimension ref="A1:P6"/>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23.33203125" bestFit="1" customWidth="1"/>
    <col min="6" max="6" width="20.88671875" bestFit="1" customWidth="1"/>
    <col min="7" max="7" width="13.21875" bestFit="1" customWidth="1"/>
    <col min="8" max="8" width="7.6640625" style="41" bestFit="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Fund Report</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t="s">
        <v>129</v>
      </c>
      <c r="G5" s="27" t="s">
        <v>118</v>
      </c>
      <c r="H5" s="27" t="s">
        <v>106</v>
      </c>
      <c r="I5" s="75"/>
      <c r="J5" s="8"/>
      <c r="K5" s="8"/>
      <c r="L5" s="8"/>
      <c r="M5" s="8"/>
      <c r="N5" s="8"/>
      <c r="O5" s="8"/>
      <c r="P5" s="8"/>
    </row>
    <row r="6" spans="1:16" s="41" customFormat="1">
      <c r="A6" s="27"/>
      <c r="B6" s="27"/>
      <c r="C6" s="69"/>
      <c r="D6" s="107"/>
      <c r="F6" s="27"/>
      <c r="G6" s="27"/>
      <c r="H6" s="27"/>
    </row>
  </sheetData>
  <conditionalFormatting sqref="F2:F3">
    <cfRule type="cellIs" dxfId="21" priority="1" stopIfTrue="1" operator="notEqual">
      <formula>0</formula>
    </cfRule>
    <cfRule type="cellIs" dxfId="20" priority="2" stopIfTrue="1" operator="equal">
      <formula>""</formula>
    </cfRule>
  </conditionalFormatting>
  <conditionalFormatting sqref="J3:P3">
    <cfRule type="cellIs" dxfId="19" priority="3" operator="equal">
      <formula>"PPA ext."</formula>
    </cfRule>
    <cfRule type="cellIs" dxfId="18" priority="4" operator="equal">
      <formula>"Delay"</formula>
    </cfRule>
    <cfRule type="cellIs" dxfId="17" priority="5" operator="equal">
      <formula>"Fin Close"</formula>
    </cfRule>
    <cfRule type="cellIs" dxfId="16" priority="6" stopIfTrue="1" operator="equal">
      <formula>"Construction"</formula>
    </cfRule>
    <cfRule type="cellIs" dxfId="15"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4F81BD"/>
    <outlinePr summaryBelow="0" summaryRight="0"/>
  </sheetPr>
  <dimension ref="A1:P6"/>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23.33203125" bestFit="1" customWidth="1"/>
    <col min="6" max="6" width="20.88671875" bestFit="1" customWidth="1"/>
    <col min="7" max="7" width="13.21875" bestFit="1" customWidth="1"/>
    <col min="8" max="8" width="7.6640625" style="41" bestFit="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Portfolio Report</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t="s">
        <v>129</v>
      </c>
      <c r="G5" s="27" t="s">
        <v>118</v>
      </c>
      <c r="H5" s="27" t="s">
        <v>106</v>
      </c>
      <c r="I5" s="75"/>
      <c r="J5" s="8"/>
      <c r="K5" s="8"/>
      <c r="L5" s="8"/>
      <c r="M5" s="8"/>
      <c r="N5" s="8"/>
      <c r="O5" s="8"/>
      <c r="P5" s="8"/>
    </row>
    <row r="6" spans="1:16" s="41" customFormat="1">
      <c r="A6" s="27"/>
      <c r="B6" s="27"/>
      <c r="C6" s="69"/>
      <c r="D6" s="107"/>
      <c r="F6" s="27"/>
      <c r="G6" s="27"/>
      <c r="H6" s="27"/>
    </row>
  </sheetData>
  <conditionalFormatting sqref="F2:F3">
    <cfRule type="cellIs" dxfId="14" priority="1" stopIfTrue="1" operator="notEqual">
      <formula>0</formula>
    </cfRule>
    <cfRule type="cellIs" dxfId="13" priority="2" stopIfTrue="1" operator="equal">
      <formula>""</formula>
    </cfRule>
  </conditionalFormatting>
  <conditionalFormatting sqref="J3:P3">
    <cfRule type="cellIs" dxfId="12" priority="3" operator="equal">
      <formula>"PPA ext."</formula>
    </cfRule>
    <cfRule type="cellIs" dxfId="11" priority="4" operator="equal">
      <formula>"Delay"</formula>
    </cfRule>
    <cfRule type="cellIs" dxfId="10" priority="5" operator="equal">
      <formula>"Fin Close"</formula>
    </cfRule>
    <cfRule type="cellIs" dxfId="9" priority="6" stopIfTrue="1" operator="equal">
      <formula>"Construction"</formula>
    </cfRule>
    <cfRule type="cellIs" dxfId="8"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4F81BD"/>
    <outlinePr summaryBelow="0" summaryRight="0"/>
  </sheetPr>
  <dimension ref="A1:P6"/>
  <sheetViews>
    <sheetView showGridLines="0" zoomScale="80" workbookViewId="0">
      <selection activeCell="E2" sqref="E2:E5"/>
    </sheetView>
  </sheetViews>
  <sheetFormatPr defaultColWidth="0" defaultRowHeight="13"/>
  <cols>
    <col min="1" max="2" width="1.44140625" style="27" customWidth="1"/>
    <col min="3" max="3" width="1.44140625" style="69" customWidth="1"/>
    <col min="4" max="4" width="1.44140625" style="111" customWidth="1"/>
    <col min="5" max="5" width="71.44140625" customWidth="1"/>
    <col min="6" max="6" width="16.33203125" customWidth="1"/>
    <col min="7" max="7" width="15.109375" customWidth="1"/>
    <col min="8" max="8" width="15.109375" style="4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Results Table</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c r="G5" s="27" t="s">
        <v>118</v>
      </c>
      <c r="H5" s="27"/>
      <c r="I5" s="75"/>
      <c r="J5" s="8"/>
      <c r="K5" s="8"/>
      <c r="L5" s="8"/>
      <c r="M5" s="8"/>
      <c r="N5" s="8"/>
      <c r="O5" s="8"/>
      <c r="P5" s="8"/>
    </row>
    <row r="6" spans="1:16" s="41" customFormat="1">
      <c r="A6" s="27"/>
      <c r="B6" s="27"/>
      <c r="C6" s="69"/>
      <c r="D6" s="107"/>
      <c r="F6" s="27"/>
      <c r="G6" s="27"/>
      <c r="H6" s="27"/>
    </row>
  </sheetData>
  <conditionalFormatting sqref="F2:F3">
    <cfRule type="cellIs" dxfId="7" priority="1" stopIfTrue="1" operator="notEqual">
      <formula>0</formula>
    </cfRule>
    <cfRule type="cellIs" dxfId="6" priority="2" stopIfTrue="1" operator="equal">
      <formula>""</formula>
    </cfRule>
  </conditionalFormatting>
  <conditionalFormatting sqref="J3:P3">
    <cfRule type="cellIs" dxfId="5" priority="3" operator="equal">
      <formula>"PPA ext."</formula>
    </cfRule>
    <cfRule type="cellIs" dxfId="4" priority="4" operator="equal">
      <formula>"Delay"</formula>
    </cfRule>
    <cfRule type="cellIs" dxfId="3" priority="5" operator="equal">
      <formula>"Fin Close"</formula>
    </cfRule>
    <cfRule type="cellIs" dxfId="2" priority="6" stopIfTrue="1" operator="equal">
      <formula>"Construction"</formula>
    </cfRule>
    <cfRule type="cellIs" dxfId="1" priority="7" stopIfTrue="1" operator="equal">
      <formula>"Operations"</formula>
    </cfRule>
  </conditionalFormatting>
  <pageMargins left="0.7" right="0.7" top="0.75" bottom="0.75" header="0.3" footer="0.3"/>
  <customProperties>
    <customPr name="MMSheetType"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4F81BD"/>
    <outlinePr summaryBelow="0" summaryRight="0"/>
  </sheetPr>
  <dimension ref="A1:R25"/>
  <sheetViews>
    <sheetView showGridLines="0" defaultGridColor="0" colorId="22" zoomScale="110" workbookViewId="0">
      <pane xSplit="9" ySplit="5" topLeftCell="J6" activePane="bottomRight" state="frozen"/>
      <selection activeCell="J6" sqref="J6"/>
      <selection pane="topRight" activeCell="J6" sqref="J6"/>
      <selection pane="bottomLeft" activeCell="J6" sqref="J6"/>
      <selection pane="bottomRight" activeCell="J2" sqref="J2"/>
    </sheetView>
  </sheetViews>
  <sheetFormatPr defaultColWidth="0" defaultRowHeight="13" outlineLevelRow="1"/>
  <cols>
    <col min="1" max="2" width="1.44140625" style="135" customWidth="1"/>
    <col min="3" max="3" width="1.44140625" style="201" customWidth="1"/>
    <col min="4" max="4" width="1.44140625" style="146" customWidth="1"/>
    <col min="5" max="5" width="47.33203125" style="48" customWidth="1"/>
    <col min="6" max="6" width="14.6640625" style="48" customWidth="1"/>
    <col min="7" max="7" width="13.44140625" style="48" customWidth="1"/>
    <col min="8" max="8" width="14.6640625" style="48" customWidth="1"/>
    <col min="9" max="9" width="3" style="76" customWidth="1"/>
    <col min="10" max="10" width="5.33203125" style="119" customWidth="1"/>
    <col min="11" max="11" width="13.44140625" style="179" customWidth="1"/>
    <col min="12" max="12" width="13.44140625" style="293" customWidth="1"/>
    <col min="13" max="13" width="0.44140625" style="101" customWidth="1"/>
    <col min="14" max="16" width="14.6640625" style="37" customWidth="1"/>
    <col min="17" max="17" width="0.44140625" style="101" customWidth="1"/>
    <col min="18" max="18" width="9.109375" style="94" hidden="1" customWidth="1"/>
    <col min="19" max="19" width="10.44140625" style="94" hidden="1" customWidth="1"/>
    <col min="20" max="16384" width="10.44140625" style="94" hidden="1"/>
  </cols>
  <sheetData>
    <row r="1" spans="1:17" ht="25">
      <c r="A1" s="226" t="s">
        <v>40</v>
      </c>
      <c r="B1" s="219"/>
      <c r="C1" s="223"/>
      <c r="D1" s="287"/>
      <c r="E1" s="56"/>
      <c r="F1" s="222"/>
      <c r="G1" s="56"/>
      <c r="H1" s="56"/>
      <c r="I1" s="220"/>
      <c r="J1" s="284"/>
      <c r="K1" s="300"/>
      <c r="L1" s="235"/>
      <c r="N1" s="129"/>
      <c r="O1" s="129"/>
      <c r="P1" s="129"/>
    </row>
    <row r="2" spans="1:17">
      <c r="A2" s="296"/>
      <c r="B2" s="71"/>
      <c r="C2" s="124"/>
      <c r="E2" s="252"/>
      <c r="F2" s="94"/>
      <c r="G2" s="94" t="s">
        <v>152</v>
      </c>
      <c r="H2" s="263">
        <f ca="1" xml:space="preserve"> TODAY()</f>
        <v>45180</v>
      </c>
      <c r="J2" s="255">
        <f xml:space="preserve"> COUNTIF(J6:J24, "tu")</f>
        <v>0</v>
      </c>
      <c r="N2" s="137"/>
      <c r="O2" s="137"/>
      <c r="P2" s="137"/>
    </row>
    <row r="3" spans="1:17" s="179" customFormat="1" ht="12.5">
      <c r="A3" s="53"/>
      <c r="B3" s="53"/>
      <c r="C3" s="124"/>
      <c r="D3" s="146"/>
      <c r="E3" s="252"/>
      <c r="G3" s="179" t="s">
        <v>25</v>
      </c>
      <c r="H3" s="278" t="s">
        <v>120</v>
      </c>
      <c r="I3" s="124"/>
      <c r="J3" s="249"/>
      <c r="K3" s="209"/>
      <c r="L3" s="206"/>
      <c r="M3" s="207"/>
      <c r="N3" s="143"/>
      <c r="O3" s="143"/>
      <c r="P3" s="143"/>
      <c r="Q3" s="207"/>
    </row>
    <row r="4" spans="1:17">
      <c r="A4" s="71"/>
      <c r="B4" s="71"/>
      <c r="C4" s="124"/>
      <c r="E4" s="112"/>
      <c r="F4" s="94"/>
      <c r="G4" s="94"/>
      <c r="H4" s="251"/>
      <c r="I4" s="124"/>
      <c r="J4" s="249"/>
      <c r="N4" s="112"/>
      <c r="O4" s="112"/>
      <c r="P4" s="112"/>
    </row>
    <row r="5" spans="1:17">
      <c r="A5" s="71"/>
      <c r="B5" s="71"/>
      <c r="C5" s="124"/>
      <c r="D5" s="112"/>
      <c r="E5" s="53" t="s">
        <v>119</v>
      </c>
      <c r="F5" s="105"/>
      <c r="G5" s="242" t="s">
        <v>118</v>
      </c>
      <c r="H5" s="218">
        <v>1</v>
      </c>
      <c r="I5" s="53"/>
      <c r="J5" s="125">
        <f xml:space="preserve"> MATCH($H$5, M5:Q5, 0)</f>
        <v>2</v>
      </c>
      <c r="K5" s="209" t="s">
        <v>108</v>
      </c>
      <c r="L5" s="206" t="s">
        <v>56</v>
      </c>
      <c r="N5" s="150">
        <v>1</v>
      </c>
      <c r="O5" s="150">
        <v>2</v>
      </c>
      <c r="P5" s="150">
        <v>3</v>
      </c>
    </row>
    <row r="6" spans="1:17" s="292" customFormat="1">
      <c r="A6" s="173"/>
      <c r="B6" s="173"/>
      <c r="C6" s="250"/>
      <c r="D6" s="216"/>
      <c r="E6" s="291" t="s">
        <v>98</v>
      </c>
      <c r="F6" s="230"/>
      <c r="G6" s="97"/>
      <c r="H6" s="97"/>
      <c r="I6" s="97"/>
      <c r="J6" s="158"/>
      <c r="K6" s="264"/>
      <c r="L6" s="108"/>
      <c r="M6" s="101"/>
      <c r="N6" s="97"/>
      <c r="O6" s="97"/>
      <c r="P6" s="97"/>
      <c r="Q6" s="101"/>
    </row>
    <row r="7" spans="1:17" s="261" customFormat="1">
      <c r="A7" s="71"/>
      <c r="B7" s="71"/>
      <c r="C7" s="124"/>
      <c r="D7" s="105"/>
      <c r="E7" s="231"/>
      <c r="F7" s="168"/>
      <c r="G7" s="76"/>
      <c r="H7" s="76"/>
      <c r="I7" s="76"/>
      <c r="J7" s="125"/>
      <c r="K7" s="214"/>
      <c r="L7" s="170"/>
      <c r="M7" s="101"/>
      <c r="N7" s="76"/>
      <c r="O7" s="76"/>
      <c r="P7" s="76"/>
      <c r="Q7" s="101"/>
    </row>
    <row r="8" spans="1:17" s="261" customFormat="1">
      <c r="A8" s="71" t="s">
        <v>130</v>
      </c>
      <c r="B8" s="71"/>
      <c r="C8" s="124"/>
      <c r="D8" s="105"/>
      <c r="E8" s="76"/>
      <c r="F8" s="168"/>
      <c r="G8" s="76"/>
      <c r="H8" s="76"/>
      <c r="I8" s="76"/>
      <c r="J8" s="197"/>
      <c r="K8" s="217"/>
      <c r="L8" s="81"/>
      <c r="M8" s="101"/>
      <c r="N8" s="53"/>
      <c r="O8" s="53"/>
      <c r="P8" s="53"/>
      <c r="Q8" s="228"/>
    </row>
    <row r="9" spans="1:17" outlineLevel="1">
      <c r="A9" s="71"/>
      <c r="B9" s="71"/>
      <c r="C9" s="124"/>
      <c r="D9" s="105"/>
      <c r="L9" s="126"/>
      <c r="N9" s="92"/>
      <c r="O9" s="92"/>
      <c r="P9" s="92"/>
    </row>
    <row r="10" spans="1:17" s="126" customFormat="1" outlineLevel="1">
      <c r="A10" s="122"/>
      <c r="B10" s="122"/>
      <c r="C10" s="81"/>
      <c r="D10" s="81"/>
      <c r="E10" s="91"/>
      <c r="F10" s="164"/>
      <c r="G10" s="91"/>
      <c r="H10" s="91"/>
      <c r="I10" s="202"/>
      <c r="J10" s="197" t="s">
        <v>88</v>
      </c>
      <c r="K10" s="81">
        <f t="shared" ref="K10:K13" si="0" xml:space="preserve"> H10 - INDEX(M10:Q10, $J$5)</f>
        <v>0</v>
      </c>
      <c r="L10" s="81">
        <v>0</v>
      </c>
      <c r="M10" s="108"/>
      <c r="N10" s="96"/>
      <c r="O10" s="96"/>
      <c r="P10" s="96"/>
      <c r="Q10" s="108"/>
    </row>
    <row r="11" spans="1:17" s="277" customFormat="1" outlineLevel="1">
      <c r="A11" s="183"/>
      <c r="B11" s="183"/>
      <c r="C11" s="127"/>
      <c r="D11" s="127"/>
      <c r="E11" s="152"/>
      <c r="F11" s="295"/>
      <c r="G11" s="152"/>
      <c r="H11" s="152"/>
      <c r="I11" s="245"/>
      <c r="J11" s="197" t="s">
        <v>88</v>
      </c>
      <c r="K11" s="127">
        <f t="shared" si="0"/>
        <v>0</v>
      </c>
      <c r="L11" s="81">
        <v>0</v>
      </c>
      <c r="M11" s="167"/>
      <c r="N11" s="133"/>
      <c r="O11" s="133"/>
      <c r="P11" s="133"/>
      <c r="Q11" s="167"/>
    </row>
    <row r="12" spans="1:17" s="277" customFormat="1" outlineLevel="1">
      <c r="A12" s="183"/>
      <c r="B12" s="183"/>
      <c r="C12" s="127"/>
      <c r="D12" s="127"/>
      <c r="E12" s="152"/>
      <c r="F12" s="295"/>
      <c r="G12" s="152"/>
      <c r="H12" s="152"/>
      <c r="I12" s="245"/>
      <c r="J12" s="197" t="s">
        <v>88</v>
      </c>
      <c r="K12" s="127">
        <f t="shared" si="0"/>
        <v>0</v>
      </c>
      <c r="L12" s="81">
        <v>0</v>
      </c>
      <c r="M12" s="167"/>
      <c r="N12" s="133"/>
      <c r="O12" s="133"/>
      <c r="P12" s="133"/>
      <c r="Q12" s="167"/>
    </row>
    <row r="13" spans="1:17" s="126" customFormat="1" outlineLevel="1">
      <c r="A13" s="122"/>
      <c r="B13" s="122"/>
      <c r="C13" s="81"/>
      <c r="D13" s="81"/>
      <c r="E13" s="91"/>
      <c r="F13" s="164"/>
      <c r="G13" s="91"/>
      <c r="H13" s="91"/>
      <c r="I13" s="202"/>
      <c r="J13" s="197" t="s">
        <v>88</v>
      </c>
      <c r="K13" s="81">
        <f t="shared" si="0"/>
        <v>0</v>
      </c>
      <c r="L13" s="81">
        <v>0</v>
      </c>
      <c r="M13" s="108"/>
      <c r="N13" s="96"/>
      <c r="O13" s="96"/>
      <c r="P13" s="96"/>
      <c r="Q13" s="108"/>
    </row>
    <row r="14" spans="1:17" outlineLevel="1">
      <c r="A14" s="71"/>
      <c r="B14" s="71"/>
      <c r="C14" s="53"/>
      <c r="D14" s="105"/>
      <c r="E14" s="76"/>
      <c r="F14" s="168"/>
      <c r="G14" s="279"/>
      <c r="H14" s="170"/>
      <c r="I14" s="298"/>
      <c r="L14" s="126"/>
      <c r="M14" s="169"/>
      <c r="N14" s="92"/>
      <c r="O14" s="92"/>
      <c r="P14" s="92"/>
      <c r="Q14" s="169"/>
    </row>
    <row r="15" spans="1:17">
      <c r="A15" s="163"/>
      <c r="B15" s="163"/>
      <c r="C15" s="285"/>
      <c r="D15" s="227"/>
      <c r="E15" s="149"/>
      <c r="F15" s="149"/>
      <c r="G15" s="149"/>
      <c r="H15" s="289"/>
      <c r="I15" s="53"/>
      <c r="L15" s="126"/>
      <c r="M15" s="189"/>
      <c r="N15" s="92"/>
      <c r="O15" s="92"/>
      <c r="P15" s="92"/>
      <c r="Q15" s="189"/>
    </row>
    <row r="16" spans="1:17">
      <c r="A16" s="163"/>
      <c r="B16" s="163"/>
      <c r="C16" s="285"/>
      <c r="D16" s="227"/>
      <c r="E16" s="149"/>
      <c r="F16" s="149"/>
      <c r="G16" s="149"/>
      <c r="H16" s="289"/>
      <c r="I16" s="53"/>
      <c r="L16" s="126"/>
      <c r="M16" s="189"/>
      <c r="N16" s="92"/>
      <c r="O16" s="92"/>
      <c r="P16" s="92"/>
      <c r="Q16" s="189"/>
    </row>
    <row r="17" spans="1:17" s="294" customFormat="1" outlineLevel="1">
      <c r="A17" s="105"/>
      <c r="B17" s="163"/>
      <c r="C17" s="53"/>
      <c r="D17" s="53"/>
      <c r="E17" s="113"/>
      <c r="F17" s="113"/>
      <c r="G17" s="113"/>
      <c r="H17" s="113"/>
      <c r="I17" s="113"/>
      <c r="J17" s="215"/>
      <c r="L17" s="281"/>
      <c r="M17" s="165"/>
      <c r="N17" s="128"/>
      <c r="O17" s="128"/>
      <c r="P17" s="128"/>
      <c r="Q17" s="165"/>
    </row>
    <row r="18" spans="1:17" s="140" customFormat="1">
      <c r="A18" s="105"/>
      <c r="B18" s="163"/>
      <c r="C18" s="53"/>
      <c r="D18" s="53"/>
      <c r="E18" s="113"/>
      <c r="F18" s="113"/>
      <c r="G18" s="113"/>
      <c r="H18" s="113"/>
      <c r="I18" s="113"/>
      <c r="J18" s="119"/>
      <c r="L18" s="154"/>
      <c r="M18" s="182"/>
      <c r="N18" s="128"/>
      <c r="O18" s="128"/>
      <c r="P18" s="128"/>
      <c r="Q18" s="182"/>
    </row>
    <row r="19" spans="1:17" s="192" customFormat="1">
      <c r="A19" s="71" t="s">
        <v>177</v>
      </c>
      <c r="B19" s="53"/>
      <c r="C19" s="53"/>
      <c r="D19" s="53"/>
      <c r="E19" s="72"/>
      <c r="F19" s="212"/>
      <c r="G19" s="72"/>
      <c r="H19" s="72"/>
      <c r="I19" s="72"/>
      <c r="J19" s="125"/>
      <c r="L19" s="237"/>
      <c r="M19" s="182"/>
      <c r="N19" s="136"/>
      <c r="O19" s="136"/>
      <c r="P19" s="136"/>
      <c r="Q19" s="182"/>
    </row>
    <row r="20" spans="1:17" s="140" customFormat="1" outlineLevel="1">
      <c r="A20" s="196"/>
      <c r="B20" s="196"/>
      <c r="C20" s="225"/>
      <c r="D20" s="267"/>
      <c r="E20" s="273" t="s">
        <v>73</v>
      </c>
      <c r="F20" s="82"/>
      <c r="G20" s="253"/>
      <c r="H20" s="266">
        <f ca="1" xml:space="preserve"> NOW()</f>
        <v>45180.752994212962</v>
      </c>
      <c r="I20" s="72"/>
      <c r="J20" s="119"/>
      <c r="K20" s="192"/>
      <c r="L20" s="237"/>
      <c r="M20" s="182"/>
      <c r="N20" s="139"/>
      <c r="O20" s="139"/>
      <c r="P20" s="139"/>
      <c r="Q20" s="182"/>
    </row>
    <row r="21" spans="1:17" s="140" customFormat="1" outlineLevel="1">
      <c r="A21" s="71"/>
      <c r="B21" s="71"/>
      <c r="C21" s="124"/>
      <c r="D21" s="53"/>
      <c r="E21" s="17" t="s">
        <v>142</v>
      </c>
      <c r="F21" s="82"/>
      <c r="G21" s="17"/>
      <c r="H21" s="270" t="str">
        <f ca="1" xml:space="preserve"> MID(CELL("filename",$A$1), SEARCH("[", CELL("filename",$A$1)) + 1, SEARCH("]", CELL("filename",$A$1)) - SEARCH("[", CELL("filename",$A$1)) - 1)</f>
        <v>NP3.xlsx</v>
      </c>
      <c r="I21" s="72"/>
      <c r="J21" s="119"/>
      <c r="K21" s="192"/>
      <c r="L21" s="237"/>
      <c r="M21" s="182"/>
      <c r="N21" s="132"/>
      <c r="O21" s="132"/>
      <c r="P21" s="132"/>
      <c r="Q21" s="182"/>
    </row>
    <row r="22" spans="1:17" s="140" customFormat="1" outlineLevel="1">
      <c r="A22" s="71"/>
      <c r="B22" s="71"/>
      <c r="C22" s="124"/>
      <c r="D22" s="105"/>
      <c r="E22" s="247"/>
      <c r="F22" s="212"/>
      <c r="G22" s="72"/>
      <c r="H22" s="72"/>
      <c r="I22" s="72"/>
      <c r="J22" s="125"/>
      <c r="K22" s="192"/>
      <c r="L22" s="237"/>
      <c r="M22" s="182"/>
      <c r="N22" s="72"/>
      <c r="O22" s="72"/>
      <c r="P22" s="72"/>
      <c r="Q22" s="182"/>
    </row>
    <row r="23" spans="1:17" s="140" customFormat="1">
      <c r="A23" s="71"/>
      <c r="B23" s="71"/>
      <c r="C23" s="124"/>
      <c r="D23" s="105"/>
      <c r="E23" s="247"/>
      <c r="F23" s="212"/>
      <c r="G23" s="72"/>
      <c r="H23" s="72"/>
      <c r="I23" s="72"/>
      <c r="J23" s="125"/>
      <c r="K23" s="192"/>
      <c r="L23" s="237"/>
      <c r="M23" s="182"/>
      <c r="N23" s="72"/>
      <c r="O23" s="72"/>
      <c r="P23" s="72"/>
      <c r="Q23" s="182"/>
    </row>
    <row r="24" spans="1:17" s="259" customFormat="1">
      <c r="A24" s="211"/>
      <c r="B24" s="211"/>
      <c r="C24" s="224"/>
      <c r="D24" s="241"/>
      <c r="E24" s="299" t="s">
        <v>98</v>
      </c>
      <c r="F24" s="288"/>
      <c r="G24" s="155"/>
      <c r="H24" s="155"/>
      <c r="I24" s="272"/>
      <c r="J24" s="158" t="s">
        <v>32</v>
      </c>
      <c r="L24" s="286"/>
      <c r="M24" s="182"/>
      <c r="N24" s="141"/>
      <c r="O24" s="141"/>
      <c r="P24" s="141"/>
      <c r="Q24" s="182"/>
    </row>
    <row r="25" spans="1:17" s="140" customFormat="1">
      <c r="A25" s="135"/>
      <c r="B25" s="135"/>
      <c r="C25" s="201"/>
      <c r="D25" s="146"/>
      <c r="E25" s="17"/>
      <c r="F25" s="17"/>
      <c r="G25" s="17"/>
      <c r="H25" s="17"/>
      <c r="I25" s="72"/>
      <c r="J25" s="119"/>
      <c r="L25" s="154"/>
      <c r="M25" s="182"/>
      <c r="N25" s="17"/>
      <c r="O25" s="17"/>
      <c r="P25" s="17"/>
      <c r="Q25" s="182"/>
    </row>
  </sheetData>
  <conditionalFormatting sqref="J8 J10:J13">
    <cfRule type="cellIs" dxfId="0" priority="11" operator="equal">
      <formula>"tu"</formula>
    </cfRule>
  </conditionalFormatting>
  <printOptions gridLines="1"/>
  <pageMargins left="0.74803149606299213" right="0.74803149606299213" top="0.98425196850393704" bottom="0.98425196850393704" header="0.51181102362204722" footer="0.51181102362204722"/>
  <pageSetup paperSize="9" scale="55" orientation="landscape" blackAndWhite="1"/>
  <headerFooter>
    <oddHeader>&amp;LPROJECT YAHSAT&amp;CSheet:&amp;A&amp;RSTRICTLY CONFIDENTIAL</oddHeader>
    <oddFooter>&amp;L&amp;F ( Printed on &amp;D at &amp;T )&amp;RPage &amp;P of &amp;N</oddFooter>
  </headerFooter>
  <customProperties>
    <customPr name="MMSheetType" r:id="rId1"/>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outlinePr summaryBelow="0" summaryRight="0"/>
  </sheetPr>
  <dimension ref="A1:BC338"/>
  <sheetViews>
    <sheetView showGridLines="0" workbookViewId="0">
      <selection activeCell="G11" sqref="G11"/>
    </sheetView>
  </sheetViews>
  <sheetFormatPr defaultColWidth="0" defaultRowHeight="10"/>
  <cols>
    <col min="1" max="1" width="19.44140625" style="121" customWidth="1"/>
    <col min="2" max="2" width="42.33203125" style="121" customWidth="1"/>
    <col min="3" max="3" width="47.77734375" style="121" customWidth="1"/>
    <col min="4" max="4" width="21" style="121" bestFit="1" customWidth="1"/>
    <col min="5" max="5" width="18.6640625" style="121" bestFit="1" customWidth="1"/>
    <col min="6" max="6" width="19.77734375" style="121" bestFit="1" customWidth="1"/>
    <col min="7" max="7" width="23.44140625" style="121" bestFit="1" customWidth="1"/>
    <col min="8" max="8" width="104" style="121" customWidth="1"/>
    <col min="9" max="26" width="9.33203125" style="121" customWidth="1"/>
    <col min="27" max="55" width="9.109375" style="121" hidden="1" customWidth="1"/>
    <col min="56" max="56" width="9.33203125" style="121" hidden="1" customWidth="1"/>
    <col min="57" max="16384" width="9.33203125" style="121" hidden="1"/>
  </cols>
  <sheetData>
    <row r="1" spans="1:55" ht="25">
      <c r="A1" s="46" t="str">
        <f ca="1" xml:space="preserve"> RIGHT(CELL("filename", A1), LEN(CELL("filename", A1)) - SEARCH("]", CELL("filename", A1)))</f>
        <v>Issues</v>
      </c>
    </row>
    <row r="5" spans="1:55" ht="18">
      <c r="A5" s="7" t="s">
        <v>26</v>
      </c>
      <c r="B5" s="7" t="s">
        <v>90</v>
      </c>
      <c r="C5" s="7" t="s">
        <v>122</v>
      </c>
      <c r="D5" s="7" t="s">
        <v>27</v>
      </c>
      <c r="E5" s="7" t="s">
        <v>1</v>
      </c>
      <c r="F5" s="7" t="s">
        <v>74</v>
      </c>
      <c r="G5" s="7" t="s">
        <v>43</v>
      </c>
      <c r="H5" s="7" t="s">
        <v>44</v>
      </c>
      <c r="I5" s="7"/>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row>
    <row r="6" spans="1:55" ht="12.5">
      <c r="A6" s="41"/>
      <c r="B6" s="41"/>
      <c r="C6" s="41"/>
      <c r="D6" s="271"/>
      <c r="E6" s="41"/>
      <c r="F6" s="41"/>
      <c r="G6" s="41"/>
      <c r="H6" s="41"/>
      <c r="I6" s="161"/>
      <c r="J6" s="161"/>
    </row>
    <row r="7" spans="1:55" ht="12.5">
      <c r="A7" s="41"/>
      <c r="B7" s="41"/>
      <c r="C7" s="41"/>
      <c r="D7" s="41"/>
      <c r="E7" s="41"/>
      <c r="F7" s="41"/>
      <c r="G7" s="41"/>
      <c r="H7" s="41"/>
      <c r="I7" s="161"/>
      <c r="J7" s="161"/>
    </row>
    <row r="8" spans="1:55" ht="12.5">
      <c r="A8" s="41"/>
      <c r="B8" s="41"/>
      <c r="C8" s="41"/>
      <c r="D8" s="41"/>
      <c r="E8" s="41"/>
      <c r="F8" s="41"/>
      <c r="G8" s="41"/>
      <c r="H8" s="41"/>
      <c r="I8" s="161"/>
      <c r="J8" s="161"/>
    </row>
    <row r="9" spans="1:55" ht="12.5">
      <c r="A9" s="41"/>
      <c r="B9" s="41"/>
      <c r="C9" s="41"/>
      <c r="D9" s="41"/>
      <c r="E9" s="41"/>
      <c r="F9" s="41"/>
      <c r="G9" s="41"/>
      <c r="H9" s="41"/>
      <c r="I9" s="161"/>
      <c r="J9" s="161"/>
    </row>
    <row r="10" spans="1:55" ht="12.5">
      <c r="A10" s="41"/>
      <c r="B10" s="41"/>
      <c r="C10" s="41"/>
      <c r="D10" s="41"/>
      <c r="E10" s="41"/>
      <c r="F10" s="41"/>
      <c r="G10" s="41"/>
      <c r="H10" s="41"/>
      <c r="I10" s="161"/>
      <c r="J10" s="161"/>
    </row>
    <row r="11" spans="1:55" ht="12.5">
      <c r="A11" s="41"/>
      <c r="B11" s="41"/>
      <c r="C11" s="41"/>
      <c r="D11" s="41"/>
      <c r="E11" s="41"/>
      <c r="F11" s="41"/>
      <c r="G11" s="41"/>
      <c r="H11" s="41"/>
      <c r="I11" s="161"/>
      <c r="J11" s="161"/>
    </row>
    <row r="12" spans="1:55" ht="12.5">
      <c r="A12" s="41"/>
      <c r="B12" s="41"/>
      <c r="C12" s="41"/>
      <c r="D12" s="41"/>
      <c r="E12" s="41"/>
      <c r="F12" s="41"/>
      <c r="G12" s="41"/>
      <c r="H12" s="41"/>
      <c r="I12" s="161"/>
      <c r="J12" s="161"/>
    </row>
    <row r="13" spans="1:55" ht="12.5">
      <c r="A13" s="41"/>
      <c r="B13" s="41"/>
      <c r="C13" s="41"/>
      <c r="D13" s="41"/>
      <c r="E13" s="41"/>
      <c r="F13" s="41"/>
      <c r="G13" s="41"/>
      <c r="H13" s="41"/>
      <c r="I13" s="161"/>
      <c r="J13" s="161"/>
    </row>
    <row r="14" spans="1:55" ht="12.5">
      <c r="A14" s="41"/>
      <c r="B14" s="41"/>
      <c r="C14" s="41"/>
      <c r="D14" s="41"/>
      <c r="E14" s="41"/>
      <c r="F14" s="41"/>
      <c r="G14" s="41"/>
      <c r="H14" s="41"/>
      <c r="I14" s="161"/>
      <c r="J14" s="161"/>
    </row>
    <row r="15" spans="1:55" ht="12.5">
      <c r="A15" s="41"/>
      <c r="B15" s="41"/>
      <c r="C15" s="41"/>
      <c r="D15" s="41"/>
      <c r="E15" s="41"/>
      <c r="F15" s="41"/>
      <c r="G15" s="41"/>
      <c r="H15" s="41"/>
      <c r="I15" s="161"/>
      <c r="J15" s="161"/>
    </row>
    <row r="16" spans="1:55" ht="12.5">
      <c r="A16" s="41"/>
      <c r="B16" s="41"/>
      <c r="C16" s="41"/>
      <c r="D16" s="41"/>
      <c r="E16" s="41"/>
      <c r="F16" s="41"/>
      <c r="G16" s="41"/>
      <c r="H16" s="41"/>
      <c r="I16" s="161"/>
      <c r="J16" s="161"/>
    </row>
    <row r="17" spans="1:10" ht="12.5">
      <c r="A17" s="41"/>
      <c r="B17" s="41"/>
      <c r="C17" s="41"/>
      <c r="D17" s="41"/>
      <c r="E17" s="41"/>
      <c r="F17" s="41"/>
      <c r="G17" s="41"/>
      <c r="H17" s="41"/>
      <c r="I17" s="161"/>
      <c r="J17" s="161"/>
    </row>
    <row r="18" spans="1:10" ht="12.5">
      <c r="A18" s="41"/>
      <c r="B18" s="41"/>
      <c r="C18" s="41"/>
      <c r="D18" s="41"/>
      <c r="E18" s="41"/>
      <c r="F18" s="41"/>
      <c r="G18" s="41"/>
      <c r="H18" s="41"/>
      <c r="I18" s="161"/>
      <c r="J18" s="161"/>
    </row>
    <row r="19" spans="1:10" ht="12.5">
      <c r="A19" s="41"/>
      <c r="B19" s="41"/>
      <c r="C19" s="41"/>
      <c r="D19" s="41"/>
      <c r="E19" s="41"/>
      <c r="F19" s="41"/>
      <c r="G19" s="41"/>
      <c r="H19" s="41"/>
      <c r="I19" s="161"/>
      <c r="J19" s="161"/>
    </row>
    <row r="20" spans="1:10" ht="12.5">
      <c r="A20" s="41"/>
      <c r="B20" s="41"/>
      <c r="C20" s="41"/>
      <c r="D20" s="41"/>
      <c r="E20" s="41"/>
      <c r="F20" s="41"/>
      <c r="G20" s="41"/>
      <c r="H20" s="41"/>
      <c r="I20" s="161"/>
      <c r="J20" s="161"/>
    </row>
    <row r="21" spans="1:10" ht="12.5">
      <c r="A21" s="41"/>
      <c r="B21" s="41"/>
      <c r="C21" s="41"/>
      <c r="D21" s="41"/>
      <c r="E21" s="41"/>
      <c r="F21" s="41"/>
      <c r="G21" s="41"/>
      <c r="H21" s="41"/>
      <c r="I21" s="161"/>
      <c r="J21" s="161"/>
    </row>
    <row r="22" spans="1:10" ht="12.5">
      <c r="A22" s="41"/>
      <c r="B22" s="41"/>
      <c r="C22" s="41"/>
      <c r="D22" s="41"/>
      <c r="E22" s="41"/>
      <c r="F22" s="41"/>
      <c r="G22" s="41"/>
      <c r="H22" s="41"/>
      <c r="I22" s="161"/>
      <c r="J22" s="161"/>
    </row>
    <row r="23" spans="1:10" ht="12.5">
      <c r="A23" s="41"/>
      <c r="B23" s="41"/>
      <c r="C23" s="41"/>
      <c r="D23" s="41"/>
      <c r="E23" s="41"/>
      <c r="F23" s="41"/>
      <c r="G23" s="41"/>
      <c r="H23" s="41"/>
      <c r="I23" s="161"/>
      <c r="J23" s="161"/>
    </row>
    <row r="24" spans="1:10" ht="12.5">
      <c r="A24" s="41"/>
      <c r="B24" s="41"/>
      <c r="C24" s="41"/>
      <c r="D24" s="41"/>
      <c r="E24" s="41"/>
      <c r="F24" s="41"/>
      <c r="G24" s="41"/>
      <c r="H24" s="41"/>
      <c r="I24" s="161"/>
      <c r="J24" s="161"/>
    </row>
    <row r="25" spans="1:10" ht="12.5">
      <c r="A25" s="41"/>
      <c r="B25" s="41"/>
      <c r="C25" s="41"/>
      <c r="D25" s="41"/>
      <c r="E25" s="41"/>
      <c r="F25" s="41"/>
      <c r="G25" s="41"/>
      <c r="H25" s="41"/>
      <c r="I25" s="161"/>
      <c r="J25" s="161"/>
    </row>
    <row r="26" spans="1:10" ht="12.5">
      <c r="A26" s="41"/>
      <c r="B26" s="41"/>
      <c r="C26" s="41"/>
      <c r="D26" s="41"/>
      <c r="E26" s="41"/>
      <c r="F26" s="41"/>
      <c r="G26" s="41"/>
      <c r="H26" s="41"/>
      <c r="I26" s="161"/>
      <c r="J26" s="161"/>
    </row>
    <row r="27" spans="1:10" ht="12.5">
      <c r="A27" s="41"/>
      <c r="B27" s="41"/>
      <c r="C27" s="41"/>
      <c r="D27" s="41"/>
      <c r="E27" s="41"/>
      <c r="F27" s="41"/>
      <c r="G27" s="41"/>
      <c r="H27" s="41"/>
      <c r="I27" s="161"/>
      <c r="J27" s="161"/>
    </row>
    <row r="28" spans="1:10" ht="12.5">
      <c r="A28" s="41"/>
      <c r="B28" s="41"/>
      <c r="C28" s="41"/>
      <c r="D28" s="41"/>
      <c r="E28" s="41"/>
      <c r="F28" s="41"/>
      <c r="G28" s="41"/>
      <c r="H28" s="41"/>
      <c r="I28" s="161"/>
      <c r="J28" s="161"/>
    </row>
    <row r="29" spans="1:10" ht="12.5">
      <c r="A29" s="41"/>
      <c r="B29" s="41"/>
      <c r="C29" s="41"/>
      <c r="D29" s="41"/>
      <c r="E29" s="41"/>
      <c r="F29" s="41"/>
      <c r="G29" s="41"/>
      <c r="H29" s="41"/>
      <c r="I29" s="161"/>
      <c r="J29" s="161"/>
    </row>
    <row r="30" spans="1:10" ht="12.5">
      <c r="A30" s="41"/>
      <c r="B30" s="41"/>
      <c r="C30" s="41"/>
      <c r="D30" s="41"/>
      <c r="E30" s="41"/>
      <c r="F30" s="41"/>
      <c r="G30" s="41"/>
      <c r="H30" s="41"/>
      <c r="I30" s="161"/>
      <c r="J30" s="161"/>
    </row>
    <row r="31" spans="1:10" ht="12.5">
      <c r="A31" s="41"/>
      <c r="B31" s="41"/>
      <c r="C31" s="41"/>
      <c r="D31" s="41"/>
      <c r="E31" s="41"/>
      <c r="F31" s="41"/>
      <c r="G31" s="41"/>
      <c r="H31" s="41"/>
      <c r="I31" s="161"/>
      <c r="J31" s="161"/>
    </row>
    <row r="32" spans="1:10" ht="12.5">
      <c r="A32" s="41"/>
      <c r="B32" s="41"/>
      <c r="C32" s="41"/>
      <c r="D32" s="41"/>
      <c r="E32" s="41"/>
      <c r="F32" s="41"/>
      <c r="G32" s="41"/>
      <c r="H32" s="41"/>
      <c r="I32" s="161"/>
      <c r="J32" s="161"/>
    </row>
    <row r="33" spans="1:10" ht="12.5">
      <c r="A33" s="41"/>
      <c r="B33" s="41"/>
      <c r="C33" s="41"/>
      <c r="D33" s="41"/>
      <c r="E33" s="41"/>
      <c r="F33" s="41"/>
      <c r="G33" s="41"/>
      <c r="H33" s="41"/>
      <c r="I33" s="161"/>
      <c r="J33" s="161"/>
    </row>
    <row r="34" spans="1:10" ht="12.5">
      <c r="A34" s="41"/>
      <c r="B34" s="41"/>
      <c r="C34" s="41"/>
      <c r="D34" s="41"/>
      <c r="E34" s="41"/>
      <c r="F34" s="41"/>
      <c r="G34" s="41"/>
      <c r="H34" s="41"/>
      <c r="I34" s="161"/>
      <c r="J34" s="161"/>
    </row>
    <row r="35" spans="1:10" ht="12.5">
      <c r="A35" s="41"/>
      <c r="B35" s="41"/>
      <c r="C35" s="41"/>
      <c r="D35" s="41"/>
      <c r="E35" s="41"/>
      <c r="F35" s="41"/>
      <c r="G35" s="41"/>
      <c r="H35" s="41"/>
      <c r="I35" s="161"/>
      <c r="J35" s="161"/>
    </row>
    <row r="36" spans="1:10" ht="12.5">
      <c r="A36" s="41"/>
      <c r="B36" s="41"/>
      <c r="C36" s="41"/>
      <c r="D36" s="41"/>
      <c r="E36" s="41"/>
      <c r="F36" s="41"/>
      <c r="G36" s="41"/>
      <c r="H36" s="41"/>
      <c r="I36" s="161"/>
      <c r="J36" s="161"/>
    </row>
    <row r="37" spans="1:10" ht="12.5">
      <c r="A37" s="41"/>
      <c r="B37" s="41"/>
      <c r="C37" s="41"/>
      <c r="D37" s="41"/>
      <c r="E37" s="41"/>
      <c r="F37" s="41"/>
      <c r="G37" s="41"/>
      <c r="H37" s="41"/>
      <c r="I37" s="161"/>
      <c r="J37" s="161"/>
    </row>
    <row r="38" spans="1:10" ht="12.5">
      <c r="A38" s="41"/>
      <c r="B38" s="41"/>
      <c r="C38" s="41"/>
      <c r="D38" s="41"/>
      <c r="E38" s="41"/>
      <c r="F38" s="41"/>
      <c r="G38" s="41"/>
      <c r="H38" s="41"/>
      <c r="I38" s="161"/>
      <c r="J38" s="161"/>
    </row>
    <row r="39" spans="1:10" ht="12.5">
      <c r="A39" s="41"/>
      <c r="B39" s="41"/>
      <c r="C39" s="41"/>
      <c r="D39" s="41"/>
      <c r="E39" s="41"/>
      <c r="F39" s="41"/>
      <c r="G39" s="41"/>
      <c r="H39" s="41"/>
      <c r="I39" s="161"/>
      <c r="J39" s="161"/>
    </row>
    <row r="40" spans="1:10" ht="12.5">
      <c r="A40" s="41"/>
      <c r="B40" s="41"/>
      <c r="C40" s="41"/>
      <c r="D40" s="41"/>
      <c r="E40" s="41"/>
      <c r="F40" s="41"/>
      <c r="G40" s="41"/>
      <c r="H40" s="41"/>
      <c r="I40" s="161"/>
      <c r="J40" s="161"/>
    </row>
    <row r="41" spans="1:10" ht="12.5">
      <c r="A41" s="41"/>
      <c r="B41" s="41"/>
      <c r="C41" s="41"/>
      <c r="D41" s="41"/>
      <c r="E41" s="41"/>
      <c r="F41" s="41"/>
      <c r="G41" s="41"/>
      <c r="H41" s="41"/>
      <c r="I41" s="161"/>
      <c r="J41" s="161"/>
    </row>
    <row r="42" spans="1:10" ht="12.5">
      <c r="A42" s="41"/>
      <c r="B42" s="41"/>
      <c r="C42" s="41"/>
      <c r="D42" s="41"/>
      <c r="E42" s="41"/>
      <c r="F42" s="41"/>
      <c r="G42" s="41"/>
      <c r="H42" s="41"/>
      <c r="I42" s="161"/>
      <c r="J42" s="161"/>
    </row>
    <row r="43" spans="1:10" ht="12.5">
      <c r="A43" s="41"/>
      <c r="B43" s="41"/>
      <c r="C43" s="41"/>
      <c r="D43" s="41"/>
      <c r="E43" s="41"/>
      <c r="F43" s="41"/>
      <c r="G43" s="41"/>
      <c r="H43" s="41"/>
      <c r="I43" s="161"/>
      <c r="J43" s="161"/>
    </row>
    <row r="44" spans="1:10" ht="12.5">
      <c r="A44" s="41"/>
      <c r="B44" s="41"/>
      <c r="C44" s="41"/>
      <c r="D44" s="41"/>
      <c r="E44" s="41"/>
      <c r="F44" s="41"/>
      <c r="G44" s="41"/>
      <c r="H44" s="41"/>
      <c r="I44" s="161"/>
      <c r="J44" s="161"/>
    </row>
    <row r="45" spans="1:10" ht="12.5">
      <c r="A45" s="41"/>
      <c r="B45" s="41"/>
      <c r="C45" s="41"/>
      <c r="D45" s="41"/>
      <c r="E45" s="41"/>
      <c r="F45" s="41"/>
      <c r="G45" s="41"/>
      <c r="H45" s="41"/>
      <c r="I45" s="161"/>
      <c r="J45" s="161"/>
    </row>
    <row r="46" spans="1:10" ht="12.5">
      <c r="A46" s="41"/>
      <c r="B46" s="41"/>
      <c r="C46" s="41"/>
      <c r="D46" s="41"/>
      <c r="E46" s="41"/>
      <c r="F46" s="41"/>
      <c r="G46" s="41"/>
      <c r="H46" s="41"/>
      <c r="I46" s="161"/>
      <c r="J46" s="161"/>
    </row>
    <row r="47" spans="1:10" ht="12.5">
      <c r="A47" s="41"/>
      <c r="B47" s="41"/>
      <c r="C47" s="41"/>
      <c r="D47" s="41"/>
      <c r="E47" s="41"/>
      <c r="F47" s="41"/>
      <c r="G47" s="41"/>
      <c r="H47" s="41"/>
      <c r="I47" s="161"/>
      <c r="J47" s="161"/>
    </row>
    <row r="48" spans="1:10" ht="12.5">
      <c r="A48" s="41"/>
      <c r="B48" s="41"/>
      <c r="C48" s="41"/>
      <c r="D48" s="41"/>
      <c r="E48" s="41"/>
      <c r="F48" s="41"/>
      <c r="G48" s="41"/>
      <c r="H48" s="41"/>
      <c r="I48" s="161"/>
      <c r="J48" s="161"/>
    </row>
    <row r="49" spans="1:10" ht="12.5">
      <c r="A49" s="41"/>
      <c r="B49" s="41"/>
      <c r="C49" s="41"/>
      <c r="D49" s="41"/>
      <c r="E49" s="41"/>
      <c r="F49" s="41"/>
      <c r="G49" s="41"/>
      <c r="H49" s="41"/>
      <c r="I49" s="161"/>
      <c r="J49" s="161"/>
    </row>
    <row r="50" spans="1:10" ht="12.5">
      <c r="A50" s="41"/>
      <c r="B50" s="41"/>
      <c r="C50" s="41"/>
      <c r="D50" s="41"/>
      <c r="E50" s="41"/>
      <c r="F50" s="41"/>
      <c r="G50" s="41"/>
      <c r="H50" s="41"/>
      <c r="I50" s="161"/>
      <c r="J50" s="161"/>
    </row>
    <row r="51" spans="1:10" ht="12.5">
      <c r="A51" s="41"/>
      <c r="B51" s="41"/>
      <c r="C51" s="41"/>
      <c r="D51" s="41"/>
      <c r="E51" s="41"/>
      <c r="F51" s="41"/>
      <c r="G51" s="41"/>
      <c r="H51" s="41"/>
      <c r="I51" s="161"/>
      <c r="J51" s="161"/>
    </row>
    <row r="52" spans="1:10" ht="12.5">
      <c r="A52" s="41"/>
      <c r="B52" s="41"/>
      <c r="C52" s="41"/>
      <c r="D52" s="41"/>
      <c r="E52" s="41"/>
      <c r="F52" s="41"/>
      <c r="G52" s="41"/>
      <c r="H52" s="41"/>
      <c r="I52" s="161"/>
      <c r="J52" s="161"/>
    </row>
    <row r="53" spans="1:10" ht="12.5">
      <c r="A53" s="41"/>
      <c r="B53" s="41"/>
      <c r="C53" s="41"/>
      <c r="D53" s="41"/>
      <c r="E53" s="41"/>
      <c r="F53" s="41"/>
      <c r="G53" s="41"/>
      <c r="H53" s="41"/>
      <c r="I53" s="161"/>
      <c r="J53" s="161"/>
    </row>
    <row r="54" spans="1:10" ht="12.5">
      <c r="A54" s="41"/>
      <c r="B54" s="41"/>
      <c r="C54" s="41"/>
      <c r="D54" s="41"/>
      <c r="E54" s="41"/>
      <c r="F54" s="41"/>
      <c r="G54" s="41"/>
      <c r="H54" s="41"/>
      <c r="I54" s="161"/>
      <c r="J54" s="161"/>
    </row>
    <row r="55" spans="1:10" ht="12.5">
      <c r="A55" s="41"/>
      <c r="B55" s="41"/>
      <c r="C55" s="41"/>
      <c r="D55" s="41"/>
      <c r="E55" s="41"/>
      <c r="F55" s="41"/>
      <c r="G55" s="41"/>
      <c r="H55" s="41"/>
      <c r="I55" s="161"/>
      <c r="J55" s="161"/>
    </row>
    <row r="56" spans="1:10" ht="12.5">
      <c r="A56" s="41"/>
      <c r="B56" s="41"/>
      <c r="C56" s="41"/>
      <c r="D56" s="41"/>
      <c r="E56" s="41"/>
      <c r="F56" s="41"/>
      <c r="G56" s="41"/>
      <c r="H56" s="41"/>
      <c r="I56" s="161"/>
      <c r="J56" s="161"/>
    </row>
    <row r="57" spans="1:10" ht="12.5">
      <c r="A57" s="41"/>
      <c r="B57" s="41"/>
      <c r="C57" s="41"/>
      <c r="D57" s="41"/>
      <c r="E57" s="41"/>
      <c r="F57" s="41"/>
      <c r="G57" s="41"/>
      <c r="H57" s="41"/>
      <c r="I57" s="161"/>
      <c r="J57" s="161"/>
    </row>
    <row r="58" spans="1:10" ht="12.5">
      <c r="A58" s="41"/>
      <c r="B58" s="41"/>
      <c r="C58" s="41"/>
      <c r="D58" s="41"/>
      <c r="E58" s="41"/>
      <c r="F58" s="41"/>
      <c r="G58" s="41"/>
      <c r="H58" s="41"/>
      <c r="I58" s="161"/>
      <c r="J58" s="161"/>
    </row>
    <row r="59" spans="1:10" ht="12.5">
      <c r="A59" s="41"/>
      <c r="B59" s="41"/>
      <c r="C59" s="41"/>
      <c r="D59" s="41"/>
      <c r="E59" s="41"/>
      <c r="F59" s="41"/>
      <c r="G59" s="41"/>
      <c r="H59" s="41"/>
      <c r="I59" s="161"/>
      <c r="J59" s="161"/>
    </row>
    <row r="60" spans="1:10" ht="12.5">
      <c r="A60" s="41"/>
      <c r="B60" s="41"/>
      <c r="C60" s="41"/>
      <c r="D60" s="41"/>
      <c r="E60" s="41"/>
      <c r="F60" s="41"/>
      <c r="G60" s="41"/>
      <c r="H60" s="41"/>
      <c r="I60" s="161"/>
      <c r="J60" s="161"/>
    </row>
    <row r="61" spans="1:10" ht="12.5">
      <c r="A61" s="41"/>
      <c r="B61" s="41"/>
      <c r="C61" s="41"/>
      <c r="D61" s="41"/>
      <c r="E61" s="41"/>
      <c r="F61" s="41"/>
      <c r="G61" s="41"/>
      <c r="H61" s="41"/>
      <c r="I61" s="161"/>
      <c r="J61" s="161"/>
    </row>
    <row r="62" spans="1:10" ht="12.5">
      <c r="A62" s="41"/>
      <c r="B62" s="41"/>
      <c r="C62" s="41"/>
      <c r="D62" s="41"/>
      <c r="E62" s="41"/>
      <c r="F62" s="41"/>
      <c r="G62" s="41"/>
      <c r="H62" s="41"/>
      <c r="I62" s="161"/>
      <c r="J62" s="161"/>
    </row>
    <row r="63" spans="1:10" ht="12.5">
      <c r="A63" s="41"/>
      <c r="B63" s="41"/>
      <c r="C63" s="41"/>
      <c r="D63" s="41"/>
      <c r="E63" s="41"/>
      <c r="F63" s="41"/>
      <c r="G63" s="41"/>
      <c r="H63" s="41"/>
      <c r="I63" s="161"/>
      <c r="J63" s="161"/>
    </row>
    <row r="64" spans="1:10" ht="12.5">
      <c r="A64" s="41"/>
      <c r="B64" s="41"/>
      <c r="C64" s="41"/>
      <c r="D64" s="41"/>
      <c r="E64" s="41"/>
      <c r="F64" s="41"/>
      <c r="G64" s="41"/>
      <c r="H64" s="41"/>
      <c r="I64" s="161"/>
      <c r="J64" s="161"/>
    </row>
    <row r="65" spans="1:10" ht="12.5">
      <c r="A65" s="41"/>
      <c r="B65" s="41"/>
      <c r="C65" s="41"/>
      <c r="D65" s="41"/>
      <c r="E65" s="41"/>
      <c r="F65" s="41"/>
      <c r="G65" s="41"/>
      <c r="H65" s="41"/>
      <c r="I65" s="161"/>
      <c r="J65" s="161"/>
    </row>
    <row r="66" spans="1:10" ht="12.5">
      <c r="A66" s="41"/>
      <c r="B66" s="41"/>
      <c r="C66" s="41"/>
      <c r="D66" s="41"/>
      <c r="E66" s="41"/>
      <c r="F66" s="41"/>
      <c r="G66" s="41"/>
      <c r="H66" s="41"/>
      <c r="I66" s="161"/>
      <c r="J66" s="161"/>
    </row>
    <row r="67" spans="1:10" ht="12.5">
      <c r="A67" s="41"/>
      <c r="B67" s="41"/>
      <c r="C67" s="41"/>
      <c r="D67" s="41"/>
      <c r="E67" s="41"/>
      <c r="F67" s="41"/>
      <c r="G67" s="41"/>
      <c r="H67" s="41"/>
      <c r="I67" s="161"/>
      <c r="J67" s="161"/>
    </row>
    <row r="68" spans="1:10" ht="12.5">
      <c r="A68" s="41"/>
      <c r="B68" s="41"/>
      <c r="C68" s="41"/>
      <c r="D68" s="41"/>
      <c r="E68" s="41"/>
      <c r="F68" s="41"/>
      <c r="G68" s="41"/>
      <c r="H68" s="41"/>
      <c r="I68" s="161"/>
      <c r="J68" s="161"/>
    </row>
    <row r="69" spans="1:10" ht="12.5">
      <c r="A69" s="41"/>
      <c r="B69" s="41"/>
      <c r="C69" s="41"/>
      <c r="D69" s="41"/>
      <c r="E69" s="41"/>
      <c r="F69" s="41"/>
      <c r="G69" s="41"/>
      <c r="H69" s="41"/>
      <c r="I69" s="161"/>
      <c r="J69" s="161"/>
    </row>
    <row r="70" spans="1:10" ht="12.5">
      <c r="A70" s="41"/>
      <c r="B70" s="41"/>
      <c r="C70" s="41"/>
      <c r="D70" s="41"/>
      <c r="E70" s="41"/>
      <c r="F70" s="41"/>
      <c r="G70" s="41"/>
      <c r="H70" s="41"/>
      <c r="I70" s="161"/>
      <c r="J70" s="161"/>
    </row>
    <row r="71" spans="1:10" ht="12.5">
      <c r="A71" s="41"/>
      <c r="B71" s="41"/>
      <c r="C71" s="41"/>
      <c r="D71" s="41"/>
      <c r="E71" s="41"/>
      <c r="F71" s="41"/>
      <c r="G71" s="41"/>
      <c r="H71" s="41"/>
      <c r="I71" s="161"/>
      <c r="J71" s="161"/>
    </row>
    <row r="72" spans="1:10" ht="12.5">
      <c r="A72" s="41"/>
      <c r="B72" s="41"/>
      <c r="C72" s="41"/>
      <c r="D72" s="41"/>
      <c r="E72" s="41"/>
      <c r="F72" s="41"/>
      <c r="G72" s="41"/>
      <c r="H72" s="41"/>
      <c r="I72" s="161"/>
      <c r="J72" s="161"/>
    </row>
    <row r="73" spans="1:10" ht="12.5">
      <c r="A73" s="41"/>
      <c r="B73" s="41"/>
      <c r="C73" s="41"/>
      <c r="D73" s="41"/>
      <c r="E73" s="41"/>
      <c r="F73" s="41"/>
      <c r="G73" s="41"/>
      <c r="H73" s="41"/>
      <c r="I73" s="161"/>
      <c r="J73" s="161"/>
    </row>
    <row r="74" spans="1:10" ht="12.5">
      <c r="A74" s="93"/>
      <c r="B74" s="93"/>
      <c r="C74" s="93"/>
      <c r="D74" s="83"/>
      <c r="E74" s="83"/>
      <c r="F74" s="83"/>
      <c r="G74" s="83"/>
      <c r="H74" s="83"/>
    </row>
    <row r="75" spans="1:10" ht="12.5">
      <c r="A75" s="93"/>
      <c r="B75" s="93"/>
      <c r="C75" s="93"/>
      <c r="D75" s="83"/>
      <c r="E75" s="83"/>
      <c r="F75" s="83"/>
      <c r="G75" s="83"/>
      <c r="H75" s="83"/>
    </row>
    <row r="76" spans="1:10" ht="12.5">
      <c r="A76" s="93"/>
      <c r="B76" s="93"/>
      <c r="C76" s="93"/>
      <c r="D76" s="83"/>
      <c r="E76" s="83"/>
      <c r="F76" s="83"/>
      <c r="G76" s="83"/>
      <c r="H76" s="83"/>
    </row>
    <row r="77" spans="1:10" ht="12.5">
      <c r="A77" s="93"/>
      <c r="B77" s="93"/>
      <c r="C77" s="93"/>
      <c r="D77" s="83"/>
      <c r="E77" s="83"/>
      <c r="F77" s="83"/>
      <c r="G77" s="83"/>
      <c r="H77" s="83"/>
    </row>
    <row r="78" spans="1:10" ht="12.5">
      <c r="A78" s="93"/>
      <c r="B78" s="93"/>
      <c r="C78" s="93"/>
      <c r="D78" s="83"/>
      <c r="E78" s="83"/>
      <c r="F78" s="83"/>
      <c r="G78" s="83"/>
      <c r="H78" s="83"/>
    </row>
    <row r="79" spans="1:10" ht="12.5">
      <c r="A79" s="93"/>
      <c r="B79" s="93"/>
      <c r="C79" s="93"/>
      <c r="D79" s="83"/>
      <c r="E79" s="83"/>
      <c r="F79" s="83"/>
      <c r="G79" s="83"/>
      <c r="H79" s="83"/>
    </row>
    <row r="80" spans="1:10" ht="12.5">
      <c r="A80" s="93"/>
      <c r="B80" s="93"/>
      <c r="C80" s="93"/>
      <c r="D80" s="83"/>
      <c r="E80" s="83"/>
      <c r="F80" s="83"/>
      <c r="G80" s="83"/>
      <c r="H80" s="83"/>
    </row>
    <row r="81" spans="1:8" ht="12.5">
      <c r="A81" s="93"/>
      <c r="B81" s="93"/>
      <c r="C81" s="93"/>
      <c r="D81" s="83"/>
      <c r="E81" s="83"/>
      <c r="F81" s="83"/>
      <c r="G81" s="83"/>
      <c r="H81" s="83"/>
    </row>
    <row r="82" spans="1:8" ht="12.5">
      <c r="A82" s="93"/>
      <c r="B82" s="93"/>
      <c r="C82" s="93"/>
      <c r="D82" s="83"/>
      <c r="E82" s="83"/>
      <c r="F82" s="83"/>
      <c r="G82" s="83"/>
      <c r="H82" s="83"/>
    </row>
    <row r="83" spans="1:8" ht="12.5">
      <c r="A83" s="93"/>
      <c r="B83" s="93"/>
      <c r="C83" s="93"/>
      <c r="D83" s="83"/>
      <c r="E83" s="83"/>
      <c r="F83" s="83"/>
      <c r="G83" s="83"/>
      <c r="H83" s="83"/>
    </row>
    <row r="84" spans="1:8" ht="12.5">
      <c r="A84" s="93"/>
      <c r="B84" s="93"/>
      <c r="C84" s="93"/>
      <c r="D84" s="83"/>
      <c r="E84" s="83"/>
      <c r="F84" s="83"/>
      <c r="G84" s="83"/>
      <c r="H84" s="83"/>
    </row>
    <row r="85" spans="1:8" ht="12.5">
      <c r="A85" s="93"/>
      <c r="B85" s="93"/>
      <c r="C85" s="93"/>
      <c r="D85" s="83"/>
      <c r="E85" s="83"/>
      <c r="F85" s="83"/>
      <c r="G85" s="83"/>
      <c r="H85" s="83"/>
    </row>
    <row r="86" spans="1:8" ht="12.5">
      <c r="A86" s="93"/>
      <c r="B86" s="93"/>
      <c r="C86" s="93"/>
      <c r="D86" s="83"/>
      <c r="E86" s="83"/>
      <c r="F86" s="83"/>
      <c r="G86" s="83"/>
      <c r="H86" s="83"/>
    </row>
    <row r="87" spans="1:8" ht="12.5">
      <c r="A87" s="93"/>
      <c r="B87" s="93"/>
      <c r="C87" s="93"/>
      <c r="D87" s="83"/>
      <c r="E87" s="83"/>
      <c r="F87" s="83"/>
      <c r="G87" s="83"/>
      <c r="H87" s="83"/>
    </row>
    <row r="88" spans="1:8" ht="12.5">
      <c r="A88" s="93"/>
      <c r="B88" s="93"/>
      <c r="C88" s="93"/>
      <c r="D88" s="83"/>
      <c r="E88" s="83"/>
      <c r="F88" s="83"/>
      <c r="G88" s="83"/>
      <c r="H88" s="83"/>
    </row>
    <row r="89" spans="1:8" ht="12.5">
      <c r="A89" s="93"/>
      <c r="B89" s="93"/>
      <c r="C89" s="93"/>
      <c r="D89" s="83"/>
      <c r="E89" s="83"/>
      <c r="F89" s="83"/>
      <c r="G89" s="83"/>
      <c r="H89" s="83"/>
    </row>
    <row r="90" spans="1:8" ht="12.5">
      <c r="A90" s="93"/>
      <c r="B90" s="93"/>
      <c r="C90" s="93"/>
      <c r="D90" s="83"/>
      <c r="E90" s="83"/>
      <c r="F90" s="83"/>
      <c r="G90" s="83"/>
      <c r="H90" s="83"/>
    </row>
    <row r="91" spans="1:8" ht="12.5">
      <c r="A91" s="93"/>
      <c r="B91" s="93"/>
      <c r="C91" s="93"/>
      <c r="D91" s="83"/>
      <c r="E91" s="83"/>
      <c r="F91" s="83"/>
      <c r="G91" s="83"/>
      <c r="H91" s="83"/>
    </row>
    <row r="92" spans="1:8" ht="12.5">
      <c r="A92" s="93"/>
      <c r="B92" s="93"/>
      <c r="C92" s="93"/>
      <c r="D92" s="83"/>
      <c r="E92" s="83"/>
      <c r="F92" s="83"/>
      <c r="G92" s="83"/>
      <c r="H92" s="83"/>
    </row>
    <row r="93" spans="1:8" ht="12.5">
      <c r="A93" s="93"/>
      <c r="B93" s="93"/>
      <c r="C93" s="93"/>
      <c r="D93" s="83"/>
      <c r="E93" s="83"/>
      <c r="F93" s="83"/>
      <c r="G93" s="83"/>
      <c r="H93" s="83"/>
    </row>
    <row r="94" spans="1:8" ht="12.5">
      <c r="A94" s="93"/>
      <c r="B94" s="93"/>
      <c r="C94" s="93"/>
      <c r="D94" s="83"/>
      <c r="E94" s="83"/>
      <c r="F94" s="83"/>
      <c r="G94" s="83"/>
      <c r="H94" s="83"/>
    </row>
    <row r="95" spans="1:8" ht="12.5">
      <c r="A95" s="93"/>
      <c r="B95" s="93"/>
      <c r="C95" s="93"/>
      <c r="D95" s="83"/>
      <c r="E95" s="83"/>
      <c r="F95" s="83"/>
      <c r="G95" s="83"/>
      <c r="H95" s="83"/>
    </row>
    <row r="96" spans="1:8" ht="12.5">
      <c r="A96" s="93"/>
      <c r="B96" s="93"/>
      <c r="C96" s="93"/>
      <c r="D96" s="83"/>
      <c r="E96" s="83"/>
      <c r="F96" s="83"/>
      <c r="G96" s="83"/>
      <c r="H96" s="83"/>
    </row>
    <row r="97" spans="1:8" ht="12.5">
      <c r="A97" s="93"/>
      <c r="B97" s="93"/>
      <c r="C97" s="93"/>
      <c r="D97" s="83"/>
      <c r="E97" s="83"/>
      <c r="F97" s="83"/>
      <c r="G97" s="83"/>
      <c r="H97" s="83"/>
    </row>
    <row r="98" spans="1:8" ht="12.5">
      <c r="A98" s="93"/>
      <c r="B98" s="93"/>
      <c r="C98" s="93"/>
      <c r="D98" s="83"/>
      <c r="E98" s="83"/>
      <c r="F98" s="83"/>
      <c r="G98" s="83"/>
      <c r="H98" s="83"/>
    </row>
    <row r="99" spans="1:8" ht="12.5">
      <c r="A99" s="93"/>
      <c r="B99" s="93"/>
      <c r="C99" s="93"/>
      <c r="D99" s="83"/>
      <c r="E99" s="83"/>
      <c r="F99" s="83"/>
      <c r="G99" s="83"/>
      <c r="H99" s="83"/>
    </row>
    <row r="100" spans="1:8" ht="12.5">
      <c r="A100" s="93"/>
      <c r="B100" s="93"/>
      <c r="C100" s="93"/>
      <c r="D100" s="83"/>
      <c r="E100" s="83"/>
      <c r="F100" s="83"/>
      <c r="G100" s="83"/>
      <c r="H100" s="83"/>
    </row>
    <row r="101" spans="1:8" ht="12.5">
      <c r="A101" s="93"/>
      <c r="B101" s="93"/>
      <c r="C101" s="93"/>
      <c r="D101" s="83"/>
      <c r="E101" s="83"/>
      <c r="F101" s="83"/>
      <c r="G101" s="83"/>
      <c r="H101" s="83"/>
    </row>
    <row r="102" spans="1:8" ht="12.5">
      <c r="A102" s="93"/>
      <c r="B102" s="93"/>
      <c r="C102" s="93"/>
      <c r="D102" s="83"/>
      <c r="E102" s="83"/>
      <c r="F102" s="83"/>
      <c r="G102" s="83"/>
      <c r="H102" s="83"/>
    </row>
    <row r="103" spans="1:8" ht="12.5">
      <c r="A103" s="93"/>
      <c r="B103" s="93"/>
      <c r="C103" s="93"/>
      <c r="D103" s="83"/>
      <c r="E103" s="83"/>
      <c r="F103" s="83"/>
      <c r="G103" s="83"/>
      <c r="H103" s="83"/>
    </row>
    <row r="104" spans="1:8" ht="12.5">
      <c r="A104" s="93"/>
      <c r="B104" s="93"/>
      <c r="C104" s="93"/>
      <c r="D104" s="83"/>
      <c r="E104" s="83"/>
      <c r="F104" s="83"/>
      <c r="G104" s="83"/>
      <c r="H104" s="83"/>
    </row>
    <row r="105" spans="1:8" ht="12.5">
      <c r="A105" s="93"/>
      <c r="B105" s="93"/>
      <c r="C105" s="93"/>
      <c r="D105" s="83"/>
      <c r="E105" s="83"/>
      <c r="F105" s="83"/>
      <c r="G105" s="83"/>
      <c r="H105" s="83"/>
    </row>
    <row r="106" spans="1:8" ht="12.5">
      <c r="A106" s="93"/>
      <c r="B106" s="93"/>
      <c r="C106" s="93"/>
      <c r="D106" s="83"/>
      <c r="E106" s="83"/>
      <c r="F106" s="83"/>
      <c r="G106" s="83"/>
      <c r="H106" s="83"/>
    </row>
    <row r="107" spans="1:8" ht="12.5">
      <c r="A107" s="93"/>
      <c r="B107" s="93"/>
      <c r="C107" s="93"/>
      <c r="D107" s="83"/>
      <c r="E107" s="83"/>
      <c r="F107" s="83"/>
      <c r="G107" s="83"/>
      <c r="H107" s="83"/>
    </row>
    <row r="108" spans="1:8" ht="12.5">
      <c r="A108" s="93"/>
      <c r="B108" s="93"/>
      <c r="C108" s="93"/>
      <c r="D108" s="83"/>
      <c r="E108" s="83"/>
      <c r="F108" s="83"/>
      <c r="G108" s="83"/>
      <c r="H108" s="83"/>
    </row>
    <row r="109" spans="1:8" ht="12.5">
      <c r="A109" s="93"/>
      <c r="B109" s="93"/>
      <c r="C109" s="93"/>
      <c r="D109" s="83"/>
      <c r="E109" s="83"/>
      <c r="F109" s="83"/>
      <c r="G109" s="83"/>
      <c r="H109" s="83"/>
    </row>
    <row r="110" spans="1:8" ht="12.5">
      <c r="A110" s="93"/>
      <c r="B110" s="93"/>
      <c r="C110" s="93"/>
      <c r="D110" s="83"/>
      <c r="E110" s="83"/>
      <c r="F110" s="83"/>
      <c r="G110" s="83"/>
      <c r="H110" s="83"/>
    </row>
    <row r="111" spans="1:8" ht="12.5">
      <c r="A111" s="93"/>
      <c r="B111" s="93"/>
      <c r="C111" s="93"/>
      <c r="D111" s="83"/>
      <c r="E111" s="83"/>
      <c r="F111" s="83"/>
      <c r="G111" s="83"/>
      <c r="H111" s="83"/>
    </row>
    <row r="112" spans="1:8" ht="12.5">
      <c r="A112" s="93"/>
      <c r="B112" s="93"/>
      <c r="C112" s="93"/>
      <c r="D112" s="83"/>
      <c r="E112" s="83"/>
      <c r="F112" s="83"/>
      <c r="G112" s="83"/>
      <c r="H112" s="83"/>
    </row>
    <row r="113" spans="1:8" ht="12.5">
      <c r="A113" s="93"/>
      <c r="B113" s="93"/>
      <c r="C113" s="93"/>
      <c r="D113" s="83"/>
      <c r="E113" s="83"/>
      <c r="F113" s="83"/>
      <c r="G113" s="83"/>
      <c r="H113" s="83"/>
    </row>
    <row r="114" spans="1:8" ht="12.5">
      <c r="A114" s="93"/>
      <c r="B114" s="93"/>
      <c r="C114" s="93"/>
      <c r="D114" s="83"/>
      <c r="E114" s="83"/>
      <c r="F114" s="83"/>
      <c r="G114" s="83"/>
      <c r="H114" s="83"/>
    </row>
    <row r="115" spans="1:8" ht="12.5">
      <c r="A115" s="93"/>
      <c r="B115" s="93"/>
      <c r="C115" s="93"/>
      <c r="D115" s="83"/>
      <c r="E115" s="83"/>
      <c r="F115" s="83"/>
      <c r="G115" s="83"/>
      <c r="H115" s="83"/>
    </row>
    <row r="116" spans="1:8" ht="12.5">
      <c r="A116" s="93"/>
      <c r="B116" s="93"/>
      <c r="C116" s="93"/>
      <c r="D116" s="83"/>
      <c r="E116" s="83"/>
      <c r="F116" s="83"/>
      <c r="G116" s="83"/>
      <c r="H116" s="83"/>
    </row>
    <row r="117" spans="1:8" ht="12.5">
      <c r="A117" s="93"/>
      <c r="B117" s="93"/>
      <c r="C117" s="93"/>
      <c r="D117" s="83"/>
      <c r="E117" s="83"/>
      <c r="F117" s="83"/>
      <c r="G117" s="83"/>
      <c r="H117" s="83"/>
    </row>
    <row r="118" spans="1:8" ht="12.5">
      <c r="A118" s="93"/>
      <c r="B118" s="93"/>
      <c r="C118" s="93"/>
      <c r="D118" s="83"/>
      <c r="E118" s="83"/>
      <c r="F118" s="83"/>
      <c r="G118" s="83"/>
      <c r="H118" s="83"/>
    </row>
    <row r="119" spans="1:8" ht="12.5">
      <c r="A119" s="93"/>
      <c r="B119" s="93"/>
      <c r="C119" s="93"/>
      <c r="D119" s="83"/>
      <c r="E119" s="83"/>
      <c r="F119" s="83"/>
      <c r="G119" s="83"/>
      <c r="H119" s="83"/>
    </row>
    <row r="120" spans="1:8" ht="12.5">
      <c r="A120" s="93"/>
      <c r="B120" s="93"/>
      <c r="C120" s="93"/>
      <c r="D120" s="83"/>
      <c r="E120" s="83"/>
      <c r="F120" s="83"/>
      <c r="G120" s="83"/>
      <c r="H120" s="83"/>
    </row>
    <row r="121" spans="1:8" ht="12.5">
      <c r="A121" s="93"/>
      <c r="B121" s="93"/>
      <c r="C121" s="93"/>
      <c r="D121" s="83"/>
      <c r="E121" s="83"/>
      <c r="F121" s="83"/>
      <c r="G121" s="83"/>
      <c r="H121" s="83"/>
    </row>
    <row r="122" spans="1:8" ht="12.5">
      <c r="A122" s="93"/>
      <c r="B122" s="93"/>
      <c r="C122" s="93"/>
      <c r="D122" s="83"/>
      <c r="E122" s="83"/>
      <c r="F122" s="83"/>
      <c r="G122" s="83"/>
      <c r="H122" s="83"/>
    </row>
    <row r="123" spans="1:8" ht="12.5">
      <c r="A123" s="93"/>
      <c r="B123" s="93"/>
      <c r="C123" s="93"/>
      <c r="D123" s="83"/>
      <c r="E123" s="83"/>
      <c r="F123" s="83"/>
      <c r="G123" s="83"/>
      <c r="H123" s="83"/>
    </row>
    <row r="124" spans="1:8" ht="12.5">
      <c r="A124" s="93"/>
      <c r="B124" s="93"/>
      <c r="C124" s="93"/>
      <c r="D124" s="83"/>
      <c r="E124" s="83"/>
      <c r="F124" s="83"/>
      <c r="G124" s="83"/>
      <c r="H124" s="83"/>
    </row>
    <row r="125" spans="1:8" ht="12.5">
      <c r="A125" s="93"/>
      <c r="B125" s="93"/>
      <c r="C125" s="93"/>
      <c r="D125" s="83"/>
      <c r="E125" s="83"/>
      <c r="F125" s="83"/>
      <c r="G125" s="83"/>
      <c r="H125" s="83"/>
    </row>
    <row r="126" spans="1:8" ht="12.5">
      <c r="A126" s="93"/>
      <c r="B126" s="93"/>
      <c r="C126" s="93"/>
      <c r="D126" s="83"/>
      <c r="E126" s="83"/>
      <c r="F126" s="83"/>
      <c r="G126" s="83"/>
      <c r="H126" s="83"/>
    </row>
    <row r="127" spans="1:8" ht="12.5">
      <c r="A127" s="93"/>
      <c r="B127" s="93"/>
      <c r="C127" s="93"/>
      <c r="D127" s="83"/>
      <c r="E127" s="83"/>
      <c r="F127" s="83"/>
      <c r="G127" s="83"/>
      <c r="H127" s="83"/>
    </row>
    <row r="128" spans="1:8" ht="12.5">
      <c r="A128" s="93"/>
      <c r="B128" s="93"/>
      <c r="C128" s="93"/>
      <c r="D128" s="83"/>
      <c r="E128" s="83"/>
      <c r="F128" s="83"/>
      <c r="G128" s="83"/>
      <c r="H128" s="83"/>
    </row>
    <row r="129" spans="1:8" ht="12.5">
      <c r="A129" s="93"/>
      <c r="B129" s="93"/>
      <c r="C129" s="93"/>
      <c r="D129" s="83"/>
      <c r="E129" s="83"/>
      <c r="F129" s="83"/>
      <c r="G129" s="83"/>
      <c r="H129" s="83"/>
    </row>
    <row r="130" spans="1:8" ht="12.5">
      <c r="A130" s="93"/>
      <c r="B130" s="93"/>
      <c r="C130" s="93"/>
      <c r="D130" s="83"/>
      <c r="E130" s="83"/>
      <c r="F130" s="83"/>
      <c r="G130" s="83"/>
      <c r="H130" s="83"/>
    </row>
    <row r="131" spans="1:8" ht="12.5">
      <c r="A131" s="93"/>
      <c r="B131" s="93"/>
      <c r="C131" s="93"/>
      <c r="D131" s="83"/>
      <c r="E131" s="83"/>
      <c r="F131" s="83"/>
      <c r="G131" s="83"/>
      <c r="H131" s="83"/>
    </row>
    <row r="132" spans="1:8" ht="12.5">
      <c r="A132" s="93"/>
      <c r="B132" s="93"/>
      <c r="C132" s="93"/>
      <c r="D132" s="83"/>
      <c r="E132" s="83"/>
      <c r="F132" s="83"/>
      <c r="G132" s="83"/>
      <c r="H132" s="83"/>
    </row>
    <row r="133" spans="1:8" ht="12.5">
      <c r="A133" s="93"/>
      <c r="B133" s="93"/>
      <c r="C133" s="93"/>
      <c r="D133" s="83"/>
      <c r="E133" s="83"/>
      <c r="F133" s="83"/>
      <c r="G133" s="83"/>
      <c r="H133" s="83"/>
    </row>
    <row r="134" spans="1:8" ht="12.5">
      <c r="A134" s="93"/>
      <c r="B134" s="93"/>
      <c r="C134" s="93"/>
      <c r="D134" s="83"/>
      <c r="E134" s="83"/>
      <c r="F134" s="83"/>
      <c r="G134" s="83"/>
      <c r="H134" s="83"/>
    </row>
    <row r="135" spans="1:8" ht="12.5">
      <c r="A135" s="93"/>
      <c r="B135" s="93"/>
      <c r="C135" s="93"/>
      <c r="D135" s="83"/>
      <c r="E135" s="83"/>
      <c r="F135" s="83"/>
      <c r="G135" s="83"/>
      <c r="H135" s="83"/>
    </row>
    <row r="136" spans="1:8" ht="12.5">
      <c r="A136" s="93"/>
      <c r="B136" s="93"/>
      <c r="C136" s="93"/>
      <c r="D136" s="83"/>
      <c r="E136" s="83"/>
      <c r="F136" s="83"/>
      <c r="G136" s="83"/>
      <c r="H136" s="83"/>
    </row>
    <row r="137" spans="1:8" ht="12.5">
      <c r="A137" s="93"/>
      <c r="B137" s="93"/>
      <c r="C137" s="93"/>
      <c r="D137" s="83"/>
      <c r="E137" s="83"/>
      <c r="F137" s="83"/>
      <c r="G137" s="83"/>
      <c r="H137" s="83"/>
    </row>
    <row r="138" spans="1:8" ht="12.5">
      <c r="A138" s="93"/>
      <c r="B138" s="93"/>
      <c r="C138" s="93"/>
      <c r="D138" s="83"/>
      <c r="E138" s="83"/>
      <c r="F138" s="83"/>
      <c r="G138" s="83"/>
      <c r="H138" s="83"/>
    </row>
    <row r="139" spans="1:8" ht="12.5">
      <c r="A139" s="83"/>
      <c r="B139" s="83"/>
      <c r="C139" s="83"/>
      <c r="D139" s="83"/>
      <c r="E139" s="83"/>
      <c r="F139" s="83"/>
      <c r="G139" s="83"/>
      <c r="H139" s="83"/>
    </row>
    <row r="140" spans="1:8" ht="12.5">
      <c r="A140" s="83"/>
      <c r="B140" s="83"/>
      <c r="C140" s="83"/>
      <c r="D140" s="83"/>
      <c r="E140" s="83"/>
      <c r="F140" s="83"/>
      <c r="G140" s="83"/>
      <c r="H140" s="83"/>
    </row>
    <row r="141" spans="1:8" ht="12.5">
      <c r="A141" s="83"/>
      <c r="B141" s="83"/>
      <c r="C141" s="83"/>
      <c r="D141" s="83"/>
      <c r="E141" s="83"/>
      <c r="F141" s="83"/>
      <c r="G141" s="83"/>
      <c r="H141" s="83"/>
    </row>
    <row r="142" spans="1:8" ht="12.5">
      <c r="A142" s="83"/>
      <c r="B142" s="83"/>
      <c r="C142" s="83"/>
      <c r="D142" s="83"/>
      <c r="E142" s="83"/>
      <c r="F142" s="83"/>
      <c r="G142" s="83"/>
      <c r="H142" s="83"/>
    </row>
    <row r="143" spans="1:8" ht="12.5">
      <c r="A143" s="83"/>
      <c r="B143" s="83"/>
      <c r="C143" s="83"/>
      <c r="D143" s="83"/>
      <c r="E143" s="83"/>
      <c r="F143" s="83"/>
      <c r="G143" s="83"/>
      <c r="H143" s="83"/>
    </row>
    <row r="144" spans="1:8" ht="12.5">
      <c r="A144" s="83"/>
      <c r="B144" s="83"/>
      <c r="C144" s="83"/>
      <c r="D144" s="83"/>
      <c r="E144" s="83"/>
      <c r="F144" s="83"/>
      <c r="G144" s="83"/>
      <c r="H144" s="83"/>
    </row>
    <row r="145" spans="1:8" ht="12.5">
      <c r="A145" s="83"/>
      <c r="B145" s="83"/>
      <c r="C145" s="83"/>
      <c r="D145" s="83"/>
      <c r="E145" s="83"/>
      <c r="F145" s="83"/>
      <c r="G145" s="83"/>
      <c r="H145" s="83"/>
    </row>
    <row r="146" spans="1:8" ht="12.5">
      <c r="A146" s="83"/>
      <c r="B146" s="83"/>
      <c r="C146" s="83"/>
      <c r="D146" s="83"/>
      <c r="E146" s="83"/>
      <c r="F146" s="83"/>
      <c r="G146" s="83"/>
      <c r="H146" s="83"/>
    </row>
    <row r="147" spans="1:8" ht="12.5">
      <c r="A147" s="83"/>
      <c r="B147" s="83"/>
      <c r="C147" s="83"/>
      <c r="D147" s="83"/>
      <c r="E147" s="83"/>
      <c r="F147" s="83"/>
      <c r="G147" s="83"/>
      <c r="H147" s="83"/>
    </row>
    <row r="148" spans="1:8" ht="12.5">
      <c r="A148" s="83"/>
      <c r="B148" s="83"/>
      <c r="C148" s="83"/>
      <c r="D148" s="83"/>
      <c r="E148" s="83"/>
      <c r="F148" s="83"/>
      <c r="G148" s="83"/>
      <c r="H148" s="83"/>
    </row>
    <row r="149" spans="1:8" ht="12.5">
      <c r="A149" s="83"/>
      <c r="B149" s="83"/>
      <c r="C149" s="83"/>
      <c r="D149" s="83"/>
      <c r="E149" s="83"/>
      <c r="F149" s="83"/>
      <c r="G149" s="83"/>
      <c r="H149" s="83"/>
    </row>
    <row r="150" spans="1:8" ht="12.5">
      <c r="A150" s="83"/>
      <c r="B150" s="83"/>
      <c r="C150" s="83"/>
      <c r="D150" s="83"/>
      <c r="E150" s="83"/>
      <c r="F150" s="83"/>
      <c r="G150" s="83"/>
      <c r="H150" s="83"/>
    </row>
    <row r="151" spans="1:8" ht="12.5">
      <c r="A151" s="83"/>
      <c r="B151" s="83"/>
      <c r="C151" s="83"/>
      <c r="D151" s="83"/>
      <c r="E151" s="83"/>
      <c r="F151" s="83"/>
      <c r="G151" s="83"/>
      <c r="H151" s="83"/>
    </row>
    <row r="152" spans="1:8" ht="12.5">
      <c r="A152" s="83"/>
      <c r="B152" s="83"/>
      <c r="C152" s="83"/>
      <c r="D152" s="83"/>
      <c r="E152" s="83"/>
      <c r="F152" s="83"/>
      <c r="G152" s="83"/>
      <c r="H152" s="83"/>
    </row>
    <row r="153" spans="1:8" ht="12.5">
      <c r="A153" s="83"/>
      <c r="B153" s="83"/>
      <c r="C153" s="83"/>
      <c r="D153" s="83"/>
      <c r="E153" s="83"/>
      <c r="F153" s="83"/>
      <c r="G153" s="83"/>
      <c r="H153" s="83"/>
    </row>
    <row r="154" spans="1:8" ht="12.5">
      <c r="A154" s="83"/>
      <c r="B154" s="83"/>
      <c r="C154" s="83"/>
      <c r="D154" s="83"/>
      <c r="E154" s="83"/>
      <c r="F154" s="83"/>
      <c r="G154" s="83"/>
      <c r="H154" s="83"/>
    </row>
    <row r="155" spans="1:8" ht="12.5">
      <c r="A155" s="83"/>
      <c r="B155" s="83"/>
      <c r="C155" s="83"/>
      <c r="D155" s="83"/>
      <c r="E155" s="83"/>
      <c r="F155" s="83"/>
      <c r="G155" s="83"/>
      <c r="H155" s="83"/>
    </row>
    <row r="156" spans="1:8" ht="12.5">
      <c r="A156" s="83"/>
      <c r="B156" s="83"/>
      <c r="C156" s="83"/>
      <c r="D156" s="83"/>
      <c r="E156" s="83"/>
      <c r="F156" s="83"/>
      <c r="G156" s="83"/>
      <c r="H156" s="83"/>
    </row>
    <row r="157" spans="1:8" ht="12.5">
      <c r="A157" s="83"/>
      <c r="B157" s="83"/>
      <c r="C157" s="83"/>
      <c r="D157" s="83"/>
      <c r="E157" s="83"/>
      <c r="F157" s="83"/>
      <c r="G157" s="83"/>
      <c r="H157" s="83"/>
    </row>
    <row r="158" spans="1:8" ht="12.5">
      <c r="A158" s="83"/>
      <c r="B158" s="83"/>
      <c r="C158" s="83"/>
      <c r="D158" s="83"/>
      <c r="E158" s="83"/>
      <c r="F158" s="83"/>
      <c r="G158" s="83"/>
      <c r="H158" s="83"/>
    </row>
    <row r="159" spans="1:8" ht="12.5">
      <c r="A159" s="83"/>
      <c r="B159" s="83"/>
      <c r="C159" s="83"/>
      <c r="D159" s="83"/>
      <c r="E159" s="83"/>
      <c r="F159" s="83"/>
      <c r="G159" s="83"/>
      <c r="H159" s="83"/>
    </row>
    <row r="160" spans="1:8" ht="12.5">
      <c r="A160" s="83"/>
      <c r="B160" s="83"/>
      <c r="C160" s="83"/>
      <c r="D160" s="83"/>
      <c r="E160" s="83"/>
      <c r="F160" s="83"/>
      <c r="G160" s="83"/>
      <c r="H160" s="83"/>
    </row>
    <row r="161" spans="1:8" ht="12.5">
      <c r="A161" s="83"/>
      <c r="B161" s="83"/>
      <c r="C161" s="83"/>
      <c r="D161" s="83"/>
      <c r="E161" s="83"/>
      <c r="F161" s="83"/>
      <c r="G161" s="83"/>
      <c r="H161" s="83"/>
    </row>
    <row r="162" spans="1:8" ht="12.5">
      <c r="A162" s="83"/>
      <c r="B162" s="83"/>
      <c r="C162" s="83"/>
      <c r="D162" s="83"/>
      <c r="E162" s="83"/>
      <c r="F162" s="83"/>
      <c r="G162" s="83"/>
      <c r="H162" s="83"/>
    </row>
    <row r="163" spans="1:8" ht="12.5">
      <c r="A163" s="83"/>
      <c r="B163" s="83"/>
      <c r="C163" s="83"/>
      <c r="D163" s="83"/>
      <c r="E163" s="83"/>
      <c r="F163" s="83"/>
      <c r="G163" s="83"/>
      <c r="H163" s="83"/>
    </row>
    <row r="164" spans="1:8" ht="12.5">
      <c r="A164" s="83"/>
      <c r="B164" s="83"/>
      <c r="C164" s="83"/>
      <c r="D164" s="83"/>
      <c r="E164" s="83"/>
      <c r="F164" s="83"/>
      <c r="G164" s="83"/>
      <c r="H164" s="83"/>
    </row>
    <row r="165" spans="1:8" ht="12.5">
      <c r="A165" s="83"/>
      <c r="B165" s="83"/>
      <c r="C165" s="83"/>
      <c r="D165" s="83"/>
      <c r="E165" s="83"/>
      <c r="F165" s="83"/>
      <c r="G165" s="83"/>
      <c r="H165" s="83"/>
    </row>
    <row r="166" spans="1:8" ht="12.5">
      <c r="A166" s="83"/>
      <c r="B166" s="83"/>
      <c r="C166" s="83"/>
      <c r="D166" s="83"/>
      <c r="E166" s="83"/>
      <c r="F166" s="83"/>
      <c r="G166" s="83"/>
      <c r="H166" s="83"/>
    </row>
    <row r="167" spans="1:8" ht="12.5">
      <c r="A167" s="83"/>
      <c r="B167" s="83"/>
      <c r="C167" s="83"/>
      <c r="D167" s="83"/>
      <c r="E167" s="83"/>
      <c r="F167" s="83"/>
      <c r="G167" s="83"/>
      <c r="H167" s="83"/>
    </row>
    <row r="168" spans="1:8" ht="12.5">
      <c r="A168" s="83"/>
      <c r="B168" s="83"/>
      <c r="C168" s="83"/>
      <c r="D168" s="83"/>
      <c r="E168" s="83"/>
      <c r="F168" s="83"/>
      <c r="G168" s="83"/>
      <c r="H168" s="83"/>
    </row>
    <row r="169" spans="1:8" ht="12.5">
      <c r="A169" s="83"/>
      <c r="B169" s="83"/>
      <c r="C169" s="83"/>
      <c r="D169" s="83"/>
      <c r="E169" s="83"/>
      <c r="F169" s="83"/>
      <c r="G169" s="83"/>
      <c r="H169" s="83"/>
    </row>
    <row r="170" spans="1:8" ht="12.5">
      <c r="A170" s="83"/>
      <c r="B170" s="83"/>
      <c r="C170" s="83"/>
      <c r="D170" s="83"/>
      <c r="E170" s="83"/>
      <c r="F170" s="83"/>
      <c r="G170" s="83"/>
      <c r="H170" s="83"/>
    </row>
    <row r="171" spans="1:8" ht="12.5">
      <c r="A171" s="83"/>
      <c r="B171" s="83"/>
      <c r="C171" s="83"/>
      <c r="D171" s="83"/>
      <c r="E171" s="83"/>
      <c r="F171" s="83"/>
      <c r="G171" s="83"/>
      <c r="H171" s="83"/>
    </row>
    <row r="172" spans="1:8" ht="12.5">
      <c r="A172" s="83"/>
      <c r="B172" s="83"/>
      <c r="C172" s="83"/>
      <c r="D172" s="83"/>
      <c r="E172" s="83"/>
      <c r="F172" s="83"/>
      <c r="G172" s="83"/>
      <c r="H172" s="83"/>
    </row>
    <row r="173" spans="1:8" ht="12.5">
      <c r="A173" s="83"/>
      <c r="B173" s="83"/>
      <c r="C173" s="83"/>
      <c r="D173" s="83"/>
      <c r="E173" s="83"/>
      <c r="F173" s="83"/>
      <c r="G173" s="83"/>
      <c r="H173" s="83"/>
    </row>
    <row r="174" spans="1:8" ht="12.5">
      <c r="A174" s="83"/>
      <c r="B174" s="83"/>
      <c r="C174" s="83"/>
      <c r="D174" s="83"/>
      <c r="E174" s="83"/>
      <c r="F174" s="83"/>
      <c r="G174" s="83"/>
      <c r="H174" s="83"/>
    </row>
    <row r="175" spans="1:8" ht="12.5">
      <c r="A175" s="83"/>
      <c r="B175" s="83"/>
      <c r="C175" s="83"/>
      <c r="D175" s="83"/>
      <c r="E175" s="83"/>
      <c r="F175" s="83"/>
      <c r="G175" s="83"/>
      <c r="H175" s="83"/>
    </row>
    <row r="176" spans="1:8" ht="12.5">
      <c r="A176" s="83"/>
      <c r="B176" s="83"/>
      <c r="C176" s="83"/>
      <c r="D176" s="83"/>
      <c r="E176" s="83"/>
      <c r="F176" s="83"/>
      <c r="G176" s="83"/>
      <c r="H176" s="83"/>
    </row>
    <row r="177" spans="1:8" ht="12.5">
      <c r="A177" s="83"/>
      <c r="B177" s="83"/>
      <c r="C177" s="83"/>
      <c r="D177" s="83"/>
      <c r="E177" s="83"/>
      <c r="F177" s="83"/>
      <c r="G177" s="83"/>
      <c r="H177" s="83"/>
    </row>
    <row r="178" spans="1:8" ht="12.5">
      <c r="A178" s="83"/>
      <c r="B178" s="83"/>
      <c r="C178" s="83"/>
      <c r="D178" s="83"/>
      <c r="E178" s="83"/>
      <c r="F178" s="83"/>
      <c r="G178" s="83"/>
      <c r="H178" s="83"/>
    </row>
    <row r="179" spans="1:8" ht="12.5">
      <c r="A179" s="83"/>
      <c r="B179" s="83"/>
      <c r="C179" s="83"/>
      <c r="D179" s="83"/>
      <c r="E179" s="83"/>
      <c r="F179" s="83"/>
      <c r="G179" s="83"/>
      <c r="H179" s="83"/>
    </row>
    <row r="180" spans="1:8" ht="12.5">
      <c r="A180" s="83"/>
      <c r="B180" s="83"/>
      <c r="C180" s="83"/>
      <c r="D180" s="83"/>
      <c r="E180" s="83"/>
      <c r="F180" s="83"/>
      <c r="G180" s="83"/>
      <c r="H180" s="83"/>
    </row>
    <row r="181" spans="1:8" ht="12.5">
      <c r="A181" s="83"/>
      <c r="B181" s="83"/>
      <c r="C181" s="83"/>
      <c r="D181" s="83"/>
      <c r="E181" s="83"/>
      <c r="F181" s="83"/>
      <c r="G181" s="83"/>
      <c r="H181" s="83"/>
    </row>
    <row r="182" spans="1:8" ht="12.5">
      <c r="A182" s="83"/>
      <c r="B182" s="83"/>
      <c r="C182" s="83"/>
      <c r="D182" s="83"/>
      <c r="E182" s="83"/>
      <c r="F182" s="83"/>
      <c r="G182" s="83"/>
      <c r="H182" s="83"/>
    </row>
    <row r="183" spans="1:8" ht="12.5">
      <c r="A183" s="83"/>
      <c r="B183" s="83"/>
      <c r="C183" s="83"/>
      <c r="D183" s="83"/>
      <c r="E183" s="83"/>
      <c r="F183" s="83"/>
      <c r="G183" s="83"/>
      <c r="H183" s="83"/>
    </row>
    <row r="184" spans="1:8" ht="12.5">
      <c r="A184" s="83"/>
      <c r="B184" s="83"/>
      <c r="C184" s="83"/>
      <c r="D184" s="83"/>
      <c r="E184" s="83"/>
      <c r="F184" s="83"/>
      <c r="G184" s="83"/>
      <c r="H184" s="83"/>
    </row>
    <row r="185" spans="1:8" ht="12.5">
      <c r="A185" s="83"/>
      <c r="B185" s="83"/>
      <c r="C185" s="83"/>
      <c r="D185" s="83"/>
      <c r="E185" s="83"/>
      <c r="F185" s="83"/>
      <c r="G185" s="83"/>
      <c r="H185" s="83"/>
    </row>
    <row r="186" spans="1:8" ht="12.5">
      <c r="A186" s="83"/>
      <c r="B186" s="83"/>
      <c r="C186" s="83"/>
      <c r="D186" s="83"/>
      <c r="E186" s="83"/>
      <c r="F186" s="83"/>
      <c r="G186" s="83"/>
      <c r="H186" s="83"/>
    </row>
    <row r="187" spans="1:8" ht="12.5">
      <c r="A187" s="83"/>
      <c r="B187" s="83"/>
      <c r="C187" s="83"/>
      <c r="D187" s="83"/>
      <c r="E187" s="83"/>
      <c r="F187" s="83"/>
      <c r="G187" s="83"/>
      <c r="H187" s="83"/>
    </row>
    <row r="188" spans="1:8" ht="12.5">
      <c r="A188" s="83"/>
      <c r="B188" s="83"/>
      <c r="C188" s="83"/>
      <c r="D188" s="83"/>
      <c r="E188" s="83"/>
      <c r="F188" s="83"/>
      <c r="G188" s="83"/>
      <c r="H188" s="83"/>
    </row>
    <row r="189" spans="1:8" ht="12.5">
      <c r="A189" s="83"/>
      <c r="B189" s="83"/>
      <c r="C189" s="83"/>
      <c r="D189" s="83"/>
      <c r="E189" s="83"/>
      <c r="F189" s="83"/>
      <c r="G189" s="83"/>
      <c r="H189" s="83"/>
    </row>
    <row r="190" spans="1:8" ht="12.5">
      <c r="A190" s="83"/>
      <c r="B190" s="83"/>
      <c r="C190" s="83"/>
      <c r="D190" s="83"/>
      <c r="E190" s="83"/>
      <c r="F190" s="83"/>
      <c r="G190" s="83"/>
      <c r="H190" s="83"/>
    </row>
    <row r="191" spans="1:8" ht="12.5">
      <c r="A191" s="83"/>
      <c r="B191" s="83"/>
      <c r="C191" s="83"/>
      <c r="D191" s="83"/>
      <c r="E191" s="83"/>
      <c r="F191" s="83"/>
      <c r="G191" s="83"/>
      <c r="H191" s="83"/>
    </row>
    <row r="192" spans="1:8" ht="12.5">
      <c r="A192" s="83"/>
      <c r="B192" s="83"/>
      <c r="C192" s="83"/>
      <c r="D192" s="83"/>
      <c r="E192" s="83"/>
      <c r="F192" s="83"/>
      <c r="G192" s="83"/>
      <c r="H192" s="83"/>
    </row>
    <row r="193" spans="1:8" ht="12.5">
      <c r="A193" s="83"/>
      <c r="B193" s="83"/>
      <c r="C193" s="83"/>
      <c r="D193" s="83"/>
      <c r="E193" s="83"/>
      <c r="F193" s="83"/>
      <c r="G193" s="83"/>
      <c r="H193" s="83"/>
    </row>
    <row r="194" spans="1:8" ht="12.5">
      <c r="A194" s="83"/>
      <c r="B194" s="83"/>
      <c r="C194" s="83"/>
      <c r="D194" s="83"/>
      <c r="E194" s="83"/>
      <c r="F194" s="83"/>
      <c r="G194" s="83"/>
      <c r="H194" s="83"/>
    </row>
    <row r="195" spans="1:8" ht="12.5">
      <c r="A195" s="83"/>
      <c r="B195" s="83"/>
      <c r="C195" s="83"/>
      <c r="D195" s="83"/>
      <c r="E195" s="83"/>
      <c r="F195" s="83"/>
      <c r="G195" s="83"/>
      <c r="H195" s="83"/>
    </row>
    <row r="196" spans="1:8" ht="12.5">
      <c r="A196" s="83"/>
      <c r="B196" s="83"/>
      <c r="C196" s="83"/>
      <c r="D196" s="83"/>
      <c r="E196" s="83"/>
      <c r="F196" s="83"/>
      <c r="G196" s="83"/>
      <c r="H196" s="83"/>
    </row>
    <row r="197" spans="1:8" ht="12.5">
      <c r="A197" s="83"/>
      <c r="B197" s="83"/>
      <c r="C197" s="83"/>
      <c r="D197" s="83"/>
      <c r="E197" s="83"/>
      <c r="F197" s="83"/>
      <c r="G197" s="83"/>
      <c r="H197" s="83"/>
    </row>
    <row r="198" spans="1:8" ht="12.5">
      <c r="A198" s="83"/>
      <c r="B198" s="83"/>
      <c r="C198" s="83"/>
      <c r="D198" s="83"/>
      <c r="E198" s="83"/>
      <c r="F198" s="83"/>
      <c r="G198" s="83"/>
      <c r="H198" s="83"/>
    </row>
    <row r="199" spans="1:8" ht="12.5">
      <c r="A199" s="83"/>
      <c r="B199" s="83"/>
      <c r="C199" s="83"/>
      <c r="D199" s="83"/>
      <c r="E199" s="83"/>
      <c r="F199" s="83"/>
      <c r="G199" s="83"/>
      <c r="H199" s="83"/>
    </row>
    <row r="200" spans="1:8" ht="12.5">
      <c r="A200" s="83"/>
      <c r="B200" s="83"/>
      <c r="C200" s="83"/>
      <c r="D200" s="83"/>
      <c r="E200" s="83"/>
      <c r="F200" s="83"/>
      <c r="G200" s="83"/>
      <c r="H200" s="83"/>
    </row>
    <row r="201" spans="1:8" ht="12.5">
      <c r="A201" s="83"/>
      <c r="B201" s="83"/>
      <c r="C201" s="83"/>
      <c r="D201" s="83"/>
      <c r="E201" s="83"/>
      <c r="F201" s="83"/>
      <c r="G201" s="83"/>
      <c r="H201" s="83"/>
    </row>
    <row r="202" spans="1:8" ht="12.5">
      <c r="A202" s="83"/>
      <c r="B202" s="83"/>
      <c r="C202" s="83"/>
      <c r="D202" s="83"/>
      <c r="E202" s="83"/>
      <c r="F202" s="83"/>
      <c r="G202" s="83"/>
      <c r="H202" s="83"/>
    </row>
    <row r="203" spans="1:8" ht="12.5">
      <c r="A203" s="83"/>
      <c r="B203" s="83"/>
      <c r="C203" s="83"/>
      <c r="D203" s="83"/>
      <c r="E203" s="83"/>
      <c r="F203" s="83"/>
      <c r="G203" s="83"/>
      <c r="H203" s="83"/>
    </row>
    <row r="204" spans="1:8" ht="12.5">
      <c r="A204" s="83"/>
      <c r="B204" s="83"/>
      <c r="C204" s="83"/>
      <c r="D204" s="83"/>
      <c r="E204" s="83"/>
      <c r="F204" s="83"/>
      <c r="G204" s="83"/>
      <c r="H204" s="83"/>
    </row>
    <row r="205" spans="1:8" ht="12.5">
      <c r="A205" s="83"/>
      <c r="B205" s="83"/>
      <c r="C205" s="83"/>
      <c r="D205" s="83"/>
      <c r="E205" s="83"/>
      <c r="F205" s="83"/>
      <c r="G205" s="83"/>
      <c r="H205" s="83"/>
    </row>
    <row r="206" spans="1:8" ht="12.5">
      <c r="A206" s="83"/>
      <c r="B206" s="83"/>
      <c r="C206" s="83"/>
      <c r="D206" s="83"/>
      <c r="E206" s="83"/>
      <c r="F206" s="83"/>
      <c r="G206" s="83"/>
      <c r="H206" s="83"/>
    </row>
    <row r="207" spans="1:8" ht="12.5">
      <c r="A207" s="83"/>
      <c r="B207" s="83"/>
      <c r="C207" s="83"/>
      <c r="D207" s="83"/>
      <c r="E207" s="83"/>
      <c r="F207" s="83"/>
      <c r="G207" s="83"/>
      <c r="H207" s="83"/>
    </row>
    <row r="208" spans="1:8" ht="12.5">
      <c r="A208" s="83"/>
      <c r="B208" s="83"/>
      <c r="C208" s="83"/>
      <c r="D208" s="83"/>
      <c r="E208" s="83"/>
      <c r="F208" s="83"/>
      <c r="G208" s="83"/>
      <c r="H208" s="83"/>
    </row>
    <row r="209" spans="1:8" ht="12.5">
      <c r="A209" s="83"/>
      <c r="B209" s="83"/>
      <c r="C209" s="83"/>
      <c r="D209" s="83"/>
      <c r="E209" s="83"/>
      <c r="F209" s="83"/>
      <c r="G209" s="83"/>
      <c r="H209" s="83"/>
    </row>
    <row r="210" spans="1:8" ht="12.5">
      <c r="A210" s="83"/>
      <c r="B210" s="83"/>
      <c r="C210" s="83"/>
      <c r="D210" s="83"/>
      <c r="E210" s="83"/>
      <c r="F210" s="83"/>
      <c r="G210" s="83"/>
      <c r="H210" s="83"/>
    </row>
    <row r="211" spans="1:8" ht="12.5">
      <c r="A211" s="83"/>
      <c r="B211" s="83"/>
      <c r="C211" s="83"/>
      <c r="D211" s="83"/>
      <c r="E211" s="83"/>
      <c r="F211" s="83"/>
      <c r="G211" s="83"/>
      <c r="H211" s="83"/>
    </row>
    <row r="212" spans="1:8" ht="12.5">
      <c r="A212" s="83"/>
      <c r="B212" s="83"/>
      <c r="C212" s="83"/>
      <c r="D212" s="83"/>
      <c r="E212" s="83"/>
      <c r="F212" s="83"/>
      <c r="G212" s="83"/>
      <c r="H212" s="83"/>
    </row>
    <row r="213" spans="1:8" ht="12.5">
      <c r="A213" s="83"/>
      <c r="B213" s="83"/>
      <c r="C213" s="83"/>
      <c r="D213" s="83"/>
      <c r="E213" s="83"/>
      <c r="F213" s="83"/>
      <c r="G213" s="83"/>
      <c r="H213" s="83"/>
    </row>
    <row r="214" spans="1:8" ht="12.5">
      <c r="A214" s="83"/>
      <c r="B214" s="83"/>
      <c r="C214" s="83"/>
      <c r="D214" s="83"/>
      <c r="E214" s="83"/>
      <c r="F214" s="83"/>
      <c r="G214" s="83"/>
      <c r="H214" s="83"/>
    </row>
    <row r="215" spans="1:8" ht="12.5">
      <c r="A215" s="83"/>
      <c r="B215" s="83"/>
      <c r="C215" s="83"/>
      <c r="D215" s="83"/>
      <c r="E215" s="83"/>
      <c r="F215" s="83"/>
      <c r="G215" s="83"/>
      <c r="H215" s="83"/>
    </row>
    <row r="216" spans="1:8" ht="12.5">
      <c r="A216" s="83"/>
      <c r="B216" s="83"/>
      <c r="C216" s="83"/>
      <c r="D216" s="83"/>
      <c r="E216" s="83"/>
      <c r="F216" s="83"/>
      <c r="G216" s="83"/>
      <c r="H216" s="83"/>
    </row>
    <row r="217" spans="1:8" ht="12.5">
      <c r="A217" s="83"/>
      <c r="B217" s="83"/>
      <c r="C217" s="83"/>
      <c r="D217" s="83"/>
      <c r="E217" s="83"/>
      <c r="F217" s="83"/>
      <c r="G217" s="83"/>
      <c r="H217" s="83"/>
    </row>
    <row r="218" spans="1:8" ht="12.5">
      <c r="A218" s="83"/>
      <c r="B218" s="83"/>
      <c r="C218" s="83"/>
      <c r="D218" s="83"/>
      <c r="E218" s="83"/>
      <c r="F218" s="83"/>
      <c r="G218" s="83"/>
      <c r="H218" s="83"/>
    </row>
    <row r="219" spans="1:8" ht="12.5">
      <c r="A219" s="83"/>
      <c r="B219" s="83"/>
      <c r="C219" s="83"/>
      <c r="D219" s="83"/>
      <c r="E219" s="83"/>
      <c r="F219" s="83"/>
      <c r="G219" s="83"/>
      <c r="H219" s="83"/>
    </row>
    <row r="220" spans="1:8" ht="12.5">
      <c r="A220" s="83"/>
      <c r="B220" s="83"/>
      <c r="C220" s="83"/>
      <c r="D220" s="83"/>
      <c r="E220" s="83"/>
      <c r="F220" s="83"/>
      <c r="G220" s="83"/>
      <c r="H220" s="83"/>
    </row>
    <row r="221" spans="1:8" ht="12.5">
      <c r="A221" s="83"/>
      <c r="B221" s="83"/>
      <c r="C221" s="83"/>
      <c r="D221" s="83"/>
      <c r="E221" s="83"/>
      <c r="F221" s="83"/>
      <c r="G221" s="83"/>
      <c r="H221" s="83"/>
    </row>
    <row r="222" spans="1:8" ht="12.5">
      <c r="A222" s="83"/>
      <c r="B222" s="83"/>
      <c r="C222" s="83"/>
      <c r="D222" s="83"/>
      <c r="E222" s="83"/>
      <c r="F222" s="83"/>
      <c r="G222" s="83"/>
      <c r="H222" s="83"/>
    </row>
    <row r="223" spans="1:8" ht="12.5">
      <c r="A223" s="83"/>
      <c r="B223" s="83"/>
      <c r="C223" s="83"/>
      <c r="D223" s="83"/>
      <c r="E223" s="83"/>
      <c r="F223" s="83"/>
      <c r="G223" s="83"/>
      <c r="H223" s="83"/>
    </row>
    <row r="224" spans="1:8" ht="12.5">
      <c r="A224" s="83"/>
      <c r="B224" s="83"/>
      <c r="C224" s="83"/>
      <c r="D224" s="83"/>
      <c r="E224" s="83"/>
      <c r="F224" s="83"/>
      <c r="G224" s="83"/>
      <c r="H224" s="83"/>
    </row>
    <row r="225" spans="1:8" ht="12.5">
      <c r="A225" s="83"/>
      <c r="B225" s="83"/>
      <c r="C225" s="83"/>
      <c r="D225" s="83"/>
      <c r="E225" s="83"/>
      <c r="F225" s="83"/>
      <c r="G225" s="83"/>
      <c r="H225" s="83"/>
    </row>
    <row r="226" spans="1:8" ht="12.5">
      <c r="A226" s="83"/>
      <c r="B226" s="83"/>
      <c r="C226" s="83"/>
      <c r="D226" s="83"/>
      <c r="E226" s="83"/>
      <c r="F226" s="83"/>
      <c r="G226" s="83"/>
      <c r="H226" s="83"/>
    </row>
    <row r="227" spans="1:8" ht="12.5">
      <c r="A227" s="83"/>
      <c r="B227" s="83"/>
      <c r="C227" s="83"/>
      <c r="D227" s="83"/>
      <c r="E227" s="83"/>
      <c r="F227" s="83"/>
      <c r="G227" s="83"/>
      <c r="H227" s="83"/>
    </row>
    <row r="228" spans="1:8" ht="12.5">
      <c r="A228" s="83"/>
      <c r="B228" s="83"/>
      <c r="C228" s="83"/>
      <c r="D228" s="83"/>
      <c r="E228" s="83"/>
      <c r="F228" s="83"/>
      <c r="G228" s="83"/>
      <c r="H228" s="83"/>
    </row>
    <row r="229" spans="1:8" ht="12.5">
      <c r="A229" s="83"/>
      <c r="B229" s="83"/>
      <c r="C229" s="83"/>
      <c r="D229" s="83"/>
      <c r="E229" s="83"/>
      <c r="F229" s="83"/>
      <c r="G229" s="83"/>
      <c r="H229" s="83"/>
    </row>
    <row r="230" spans="1:8" ht="12.5">
      <c r="A230" s="83"/>
      <c r="B230" s="83"/>
      <c r="C230" s="83"/>
      <c r="D230" s="83"/>
      <c r="E230" s="83"/>
      <c r="F230" s="83"/>
      <c r="G230" s="83"/>
      <c r="H230" s="83"/>
    </row>
    <row r="231" spans="1:8" ht="12.5">
      <c r="A231" s="83"/>
      <c r="B231" s="83"/>
      <c r="C231" s="83"/>
      <c r="D231" s="83"/>
      <c r="E231" s="83"/>
      <c r="F231" s="83"/>
      <c r="G231" s="83"/>
      <c r="H231" s="83"/>
    </row>
    <row r="232" spans="1:8" ht="12.5">
      <c r="A232" s="83"/>
      <c r="B232" s="83"/>
      <c r="C232" s="83"/>
      <c r="D232" s="83"/>
      <c r="E232" s="83"/>
      <c r="F232" s="83"/>
      <c r="G232" s="83"/>
      <c r="H232" s="83"/>
    </row>
    <row r="233" spans="1:8" ht="12.5">
      <c r="A233" s="83"/>
      <c r="B233" s="83"/>
      <c r="C233" s="83"/>
      <c r="D233" s="83"/>
      <c r="E233" s="83"/>
      <c r="F233" s="83"/>
      <c r="G233" s="83"/>
      <c r="H233" s="83"/>
    </row>
    <row r="234" spans="1:8" ht="12.5">
      <c r="A234" s="83"/>
      <c r="B234" s="83"/>
      <c r="C234" s="83"/>
      <c r="D234" s="83"/>
      <c r="E234" s="83"/>
      <c r="F234" s="83"/>
      <c r="G234" s="83"/>
      <c r="H234" s="83"/>
    </row>
    <row r="235" spans="1:8" ht="12.5">
      <c r="A235" s="83"/>
      <c r="B235" s="83"/>
      <c r="C235" s="83"/>
      <c r="D235" s="83"/>
      <c r="E235" s="83"/>
      <c r="F235" s="83"/>
      <c r="G235" s="83"/>
      <c r="H235" s="83"/>
    </row>
    <row r="236" spans="1:8" ht="12.5">
      <c r="A236" s="83"/>
      <c r="B236" s="83"/>
      <c r="C236" s="83"/>
      <c r="D236" s="83"/>
      <c r="E236" s="83"/>
      <c r="F236" s="83"/>
      <c r="G236" s="83"/>
      <c r="H236" s="83"/>
    </row>
    <row r="237" spans="1:8" ht="12.5">
      <c r="A237" s="83"/>
      <c r="B237" s="83"/>
      <c r="C237" s="83"/>
      <c r="D237" s="83"/>
      <c r="E237" s="83"/>
      <c r="F237" s="83"/>
      <c r="G237" s="83"/>
      <c r="H237" s="83"/>
    </row>
    <row r="238" spans="1:8" ht="12.5">
      <c r="A238" s="83"/>
      <c r="B238" s="83"/>
      <c r="C238" s="83"/>
      <c r="D238" s="83"/>
      <c r="E238" s="83"/>
      <c r="F238" s="83"/>
      <c r="G238" s="83"/>
      <c r="H238" s="83"/>
    </row>
    <row r="239" spans="1:8" ht="12.5">
      <c r="A239" s="83"/>
      <c r="B239" s="83"/>
      <c r="C239" s="83"/>
      <c r="D239" s="83"/>
      <c r="E239" s="83"/>
      <c r="F239" s="83"/>
      <c r="G239" s="83"/>
      <c r="H239" s="83"/>
    </row>
    <row r="240" spans="1:8" ht="12.5">
      <c r="A240" s="83"/>
      <c r="B240" s="83"/>
      <c r="C240" s="83"/>
      <c r="D240" s="83"/>
      <c r="E240" s="83"/>
      <c r="F240" s="83"/>
      <c r="G240" s="83"/>
      <c r="H240" s="83"/>
    </row>
    <row r="241" spans="1:8" ht="12.5">
      <c r="A241" s="83"/>
      <c r="B241" s="83"/>
      <c r="C241" s="83"/>
      <c r="D241" s="83"/>
      <c r="E241" s="83"/>
      <c r="F241" s="83"/>
      <c r="G241" s="83"/>
      <c r="H241" s="83"/>
    </row>
    <row r="242" spans="1:8" ht="12.5">
      <c r="A242" s="83"/>
      <c r="B242" s="83"/>
      <c r="C242" s="83"/>
      <c r="D242" s="83"/>
      <c r="E242" s="83"/>
      <c r="F242" s="83"/>
      <c r="G242" s="83"/>
      <c r="H242" s="83"/>
    </row>
    <row r="243" spans="1:8" ht="12.5">
      <c r="A243" s="83"/>
      <c r="B243" s="83"/>
      <c r="C243" s="83"/>
      <c r="D243" s="83"/>
      <c r="E243" s="83"/>
      <c r="F243" s="83"/>
      <c r="G243" s="83"/>
      <c r="H243" s="83"/>
    </row>
    <row r="244" spans="1:8" ht="12.5">
      <c r="A244" s="83"/>
      <c r="B244" s="83"/>
      <c r="C244" s="83"/>
      <c r="D244" s="83"/>
      <c r="E244" s="83"/>
      <c r="F244" s="83"/>
      <c r="G244" s="83"/>
      <c r="H244" s="83"/>
    </row>
    <row r="245" spans="1:8" ht="12.5">
      <c r="A245" s="83"/>
      <c r="B245" s="83"/>
      <c r="C245" s="83"/>
      <c r="D245" s="83"/>
      <c r="E245" s="83"/>
      <c r="F245" s="83"/>
      <c r="G245" s="83"/>
      <c r="H245" s="83"/>
    </row>
    <row r="246" spans="1:8" ht="12.5">
      <c r="A246" s="83"/>
      <c r="B246" s="83"/>
      <c r="C246" s="83"/>
      <c r="D246" s="83"/>
      <c r="E246" s="83"/>
      <c r="F246" s="83"/>
      <c r="G246" s="83"/>
      <c r="H246" s="83"/>
    </row>
    <row r="247" spans="1:8" ht="12.5">
      <c r="A247" s="83"/>
      <c r="B247" s="83"/>
      <c r="C247" s="83"/>
      <c r="D247" s="83"/>
      <c r="E247" s="83"/>
      <c r="F247" s="83"/>
      <c r="G247" s="83"/>
      <c r="H247" s="83"/>
    </row>
    <row r="248" spans="1:8" ht="12.5">
      <c r="A248" s="83"/>
      <c r="B248" s="83"/>
      <c r="C248" s="83"/>
      <c r="D248" s="83"/>
      <c r="E248" s="83"/>
      <c r="F248" s="83"/>
      <c r="G248" s="83"/>
      <c r="H248" s="83"/>
    </row>
    <row r="249" spans="1:8" ht="12.5">
      <c r="A249" s="83"/>
      <c r="B249" s="83"/>
      <c r="C249" s="83"/>
      <c r="D249" s="83"/>
      <c r="E249" s="83"/>
      <c r="F249" s="83"/>
      <c r="G249" s="83"/>
      <c r="H249" s="83"/>
    </row>
    <row r="250" spans="1:8" ht="12.5">
      <c r="A250" s="83"/>
      <c r="B250" s="83"/>
      <c r="C250" s="83"/>
      <c r="D250" s="83"/>
      <c r="E250" s="83"/>
      <c r="F250" s="83"/>
      <c r="G250" s="83"/>
      <c r="H250" s="83"/>
    </row>
    <row r="251" spans="1:8" ht="12.5">
      <c r="A251" s="83"/>
      <c r="B251" s="83"/>
      <c r="C251" s="83"/>
      <c r="D251" s="83"/>
      <c r="E251" s="83"/>
      <c r="F251" s="83"/>
      <c r="G251" s="83"/>
      <c r="H251" s="83"/>
    </row>
    <row r="252" spans="1:8" ht="12.5">
      <c r="A252" s="83"/>
      <c r="B252" s="83"/>
      <c r="C252" s="83"/>
      <c r="D252" s="83"/>
      <c r="E252" s="83"/>
      <c r="F252" s="83"/>
      <c r="G252" s="83"/>
      <c r="H252" s="83"/>
    </row>
    <row r="253" spans="1:8" ht="12.5">
      <c r="A253" s="83"/>
      <c r="B253" s="83"/>
      <c r="C253" s="83"/>
      <c r="D253" s="83"/>
      <c r="E253" s="83"/>
      <c r="F253" s="83"/>
      <c r="G253" s="83"/>
      <c r="H253" s="83"/>
    </row>
    <row r="254" spans="1:8" ht="12.5">
      <c r="A254" s="83"/>
      <c r="B254" s="83"/>
      <c r="C254" s="83"/>
      <c r="D254" s="83"/>
      <c r="E254" s="83"/>
      <c r="F254" s="83"/>
      <c r="G254" s="83"/>
      <c r="H254" s="83"/>
    </row>
    <row r="255" spans="1:8" ht="12.5">
      <c r="A255" s="83"/>
      <c r="B255" s="83"/>
      <c r="C255" s="83"/>
      <c r="D255" s="83"/>
      <c r="E255" s="83"/>
      <c r="F255" s="83"/>
      <c r="G255" s="83"/>
      <c r="H255" s="83"/>
    </row>
    <row r="256" spans="1:8" ht="12.5">
      <c r="A256" s="83"/>
      <c r="B256" s="83"/>
      <c r="C256" s="83"/>
      <c r="D256" s="83"/>
      <c r="E256" s="83"/>
      <c r="F256" s="83"/>
      <c r="G256" s="83"/>
      <c r="H256" s="83"/>
    </row>
    <row r="257" spans="1:8" ht="12.5">
      <c r="A257" s="83"/>
      <c r="B257" s="83"/>
      <c r="C257" s="83"/>
      <c r="D257" s="83"/>
      <c r="E257" s="83"/>
      <c r="F257" s="83"/>
      <c r="G257" s="83"/>
      <c r="H257" s="83"/>
    </row>
    <row r="258" spans="1:8" ht="12.5">
      <c r="A258" s="83"/>
      <c r="B258" s="83"/>
      <c r="C258" s="83"/>
      <c r="D258" s="83"/>
      <c r="E258" s="83"/>
      <c r="F258" s="83"/>
      <c r="G258" s="83"/>
      <c r="H258" s="83"/>
    </row>
    <row r="259" spans="1:8" ht="12.5">
      <c r="A259" s="83"/>
      <c r="B259" s="83"/>
      <c r="C259" s="83"/>
      <c r="D259" s="83"/>
      <c r="E259" s="83"/>
      <c r="F259" s="83"/>
      <c r="G259" s="83"/>
      <c r="H259" s="83"/>
    </row>
    <row r="260" spans="1:8" ht="12.5">
      <c r="A260" s="83"/>
      <c r="B260" s="83"/>
      <c r="C260" s="83"/>
      <c r="D260" s="83"/>
      <c r="E260" s="83"/>
      <c r="F260" s="83"/>
      <c r="G260" s="83"/>
      <c r="H260" s="83"/>
    </row>
    <row r="261" spans="1:8" ht="12.5">
      <c r="A261" s="83"/>
      <c r="B261" s="83"/>
      <c r="C261" s="83"/>
      <c r="D261" s="83"/>
      <c r="E261" s="83"/>
      <c r="F261" s="83"/>
      <c r="G261" s="83"/>
      <c r="H261" s="83"/>
    </row>
    <row r="262" spans="1:8" ht="12.5">
      <c r="A262" s="83"/>
      <c r="B262" s="83"/>
      <c r="C262" s="83"/>
      <c r="D262" s="83"/>
      <c r="E262" s="83"/>
      <c r="F262" s="83"/>
      <c r="G262" s="83"/>
      <c r="H262" s="83"/>
    </row>
    <row r="263" spans="1:8" ht="12.5">
      <c r="A263" s="83"/>
      <c r="B263" s="83"/>
      <c r="C263" s="83"/>
      <c r="D263" s="83"/>
      <c r="E263" s="83"/>
      <c r="F263" s="83"/>
      <c r="G263" s="83"/>
      <c r="H263" s="83"/>
    </row>
    <row r="264" spans="1:8" ht="12.5">
      <c r="A264" s="83"/>
      <c r="B264" s="83"/>
      <c r="C264" s="83"/>
      <c r="D264" s="83"/>
      <c r="E264" s="83"/>
      <c r="F264" s="83"/>
      <c r="G264" s="83"/>
      <c r="H264" s="83"/>
    </row>
    <row r="265" spans="1:8" ht="12.5">
      <c r="A265" s="83"/>
      <c r="B265" s="83"/>
      <c r="C265" s="83"/>
      <c r="D265" s="83"/>
      <c r="E265" s="83"/>
      <c r="F265" s="83"/>
      <c r="G265" s="83"/>
      <c r="H265" s="83"/>
    </row>
    <row r="266" spans="1:8" ht="12.5">
      <c r="A266" s="83"/>
      <c r="B266" s="83"/>
      <c r="C266" s="83"/>
      <c r="D266" s="83"/>
      <c r="E266" s="83"/>
      <c r="F266" s="83"/>
      <c r="G266" s="83"/>
      <c r="H266" s="83"/>
    </row>
    <row r="267" spans="1:8" ht="12.5">
      <c r="A267" s="83"/>
      <c r="B267" s="83"/>
      <c r="C267" s="83"/>
      <c r="D267" s="83"/>
      <c r="E267" s="83"/>
      <c r="F267" s="83"/>
      <c r="G267" s="83"/>
      <c r="H267" s="83"/>
    </row>
    <row r="268" spans="1:8" ht="12.5">
      <c r="A268" s="83"/>
      <c r="B268" s="83"/>
      <c r="C268" s="83"/>
      <c r="D268" s="83"/>
      <c r="E268" s="83"/>
      <c r="F268" s="83"/>
      <c r="G268" s="83"/>
      <c r="H268" s="83"/>
    </row>
    <row r="269" spans="1:8" ht="12.5">
      <c r="A269" s="83"/>
      <c r="B269" s="83"/>
      <c r="C269" s="83"/>
      <c r="D269" s="83"/>
      <c r="E269" s="83"/>
      <c r="F269" s="83"/>
      <c r="G269" s="83"/>
      <c r="H269" s="83"/>
    </row>
    <row r="270" spans="1:8" ht="12.5">
      <c r="A270" s="83"/>
      <c r="B270" s="83"/>
      <c r="C270" s="83"/>
      <c r="D270" s="83"/>
      <c r="E270" s="83"/>
      <c r="F270" s="83"/>
      <c r="G270" s="83"/>
      <c r="H270" s="83"/>
    </row>
    <row r="271" spans="1:8" ht="12.5">
      <c r="A271" s="83"/>
      <c r="B271" s="83"/>
      <c r="C271" s="83"/>
      <c r="D271" s="83"/>
      <c r="E271" s="83"/>
      <c r="F271" s="83"/>
      <c r="G271" s="83"/>
      <c r="H271" s="83"/>
    </row>
    <row r="272" spans="1:8" ht="12.5">
      <c r="A272" s="83"/>
      <c r="B272" s="83"/>
      <c r="C272" s="83"/>
      <c r="D272" s="83"/>
      <c r="E272" s="83"/>
      <c r="F272" s="83"/>
      <c r="G272" s="83"/>
      <c r="H272" s="83"/>
    </row>
    <row r="273" spans="1:8" ht="12.5">
      <c r="A273" s="83"/>
      <c r="B273" s="83"/>
      <c r="C273" s="83"/>
      <c r="D273" s="83"/>
      <c r="E273" s="83"/>
      <c r="F273" s="83"/>
      <c r="G273" s="83"/>
      <c r="H273" s="83"/>
    </row>
    <row r="274" spans="1:8" ht="12.5">
      <c r="A274" s="83"/>
      <c r="B274" s="83"/>
      <c r="C274" s="83"/>
      <c r="D274" s="83"/>
      <c r="E274" s="83"/>
      <c r="F274" s="83"/>
      <c r="G274" s="83"/>
      <c r="H274" s="83"/>
    </row>
    <row r="275" spans="1:8" ht="12.5">
      <c r="A275" s="83"/>
      <c r="B275" s="83"/>
      <c r="C275" s="83"/>
      <c r="D275" s="83"/>
      <c r="E275" s="83"/>
      <c r="F275" s="83"/>
      <c r="G275" s="83"/>
      <c r="H275" s="83"/>
    </row>
    <row r="276" spans="1:8" ht="12.5">
      <c r="A276" s="83"/>
      <c r="B276" s="83"/>
      <c r="C276" s="83"/>
      <c r="D276" s="83"/>
      <c r="E276" s="83"/>
      <c r="F276" s="83"/>
      <c r="G276" s="83"/>
      <c r="H276" s="83"/>
    </row>
    <row r="277" spans="1:8" ht="12.5">
      <c r="A277" s="83"/>
      <c r="B277" s="83"/>
      <c r="C277" s="83"/>
      <c r="D277" s="83"/>
      <c r="E277" s="83"/>
      <c r="F277" s="83"/>
      <c r="G277" s="83"/>
      <c r="H277" s="83"/>
    </row>
    <row r="278" spans="1:8" ht="12.5">
      <c r="A278" s="83"/>
      <c r="B278" s="83"/>
      <c r="C278" s="83"/>
      <c r="D278" s="83"/>
      <c r="E278" s="83"/>
      <c r="F278" s="83"/>
      <c r="G278" s="83"/>
      <c r="H278" s="83"/>
    </row>
    <row r="279" spans="1:8" ht="12.5">
      <c r="A279" s="83"/>
      <c r="B279" s="83"/>
      <c r="C279" s="83"/>
      <c r="D279" s="83"/>
      <c r="E279" s="83"/>
      <c r="F279" s="83"/>
      <c r="G279" s="83"/>
      <c r="H279" s="83"/>
    </row>
    <row r="280" spans="1:8" ht="12.5">
      <c r="A280" s="83"/>
      <c r="B280" s="83"/>
      <c r="C280" s="83"/>
      <c r="D280" s="83"/>
      <c r="E280" s="83"/>
      <c r="F280" s="83"/>
      <c r="G280" s="83"/>
      <c r="H280" s="83"/>
    </row>
    <row r="281" spans="1:8" ht="12.5">
      <c r="A281" s="83"/>
      <c r="B281" s="83"/>
      <c r="C281" s="83"/>
      <c r="D281" s="83"/>
      <c r="E281" s="83"/>
      <c r="F281" s="83"/>
      <c r="G281" s="83"/>
      <c r="H281" s="83"/>
    </row>
    <row r="282" spans="1:8" ht="12.5">
      <c r="A282" s="83"/>
      <c r="B282" s="83"/>
      <c r="C282" s="83"/>
      <c r="D282" s="83"/>
      <c r="E282" s="83"/>
      <c r="F282" s="83"/>
      <c r="G282" s="83"/>
      <c r="H282" s="83"/>
    </row>
    <row r="283" spans="1:8" ht="12.5">
      <c r="A283" s="83"/>
      <c r="B283" s="83"/>
      <c r="C283" s="83"/>
      <c r="D283" s="83"/>
      <c r="E283" s="83"/>
      <c r="F283" s="83"/>
      <c r="G283" s="83"/>
      <c r="H283" s="83"/>
    </row>
    <row r="284" spans="1:8" ht="12.5">
      <c r="A284" s="83"/>
      <c r="B284" s="83"/>
      <c r="C284" s="83"/>
      <c r="D284" s="83"/>
      <c r="E284" s="83"/>
      <c r="F284" s="83"/>
      <c r="G284" s="83"/>
      <c r="H284" s="83"/>
    </row>
    <row r="285" spans="1:8" ht="12.5">
      <c r="A285" s="83"/>
      <c r="B285" s="83"/>
      <c r="C285" s="83"/>
      <c r="D285" s="83"/>
      <c r="E285" s="83"/>
      <c r="F285" s="83"/>
      <c r="G285" s="83"/>
      <c r="H285" s="83"/>
    </row>
    <row r="286" spans="1:8" ht="12.5">
      <c r="A286" s="83"/>
      <c r="B286" s="83"/>
      <c r="C286" s="83"/>
      <c r="D286" s="83"/>
      <c r="E286" s="83"/>
      <c r="F286" s="83"/>
      <c r="G286" s="83"/>
      <c r="H286" s="83"/>
    </row>
    <row r="287" spans="1:8" ht="12.5">
      <c r="A287" s="83"/>
      <c r="B287" s="83"/>
      <c r="C287" s="83"/>
      <c r="D287" s="83"/>
      <c r="E287" s="83"/>
      <c r="F287" s="83"/>
      <c r="G287" s="83"/>
      <c r="H287" s="83"/>
    </row>
    <row r="288" spans="1:8" ht="12.5">
      <c r="A288" s="83"/>
      <c r="B288" s="83"/>
      <c r="C288" s="83"/>
      <c r="D288" s="83"/>
      <c r="E288" s="83"/>
      <c r="F288" s="83"/>
      <c r="G288" s="83"/>
      <c r="H288" s="83"/>
    </row>
    <row r="289" spans="1:8" ht="12.5">
      <c r="A289" s="83"/>
      <c r="B289" s="83"/>
      <c r="C289" s="83"/>
      <c r="D289" s="83"/>
      <c r="E289" s="83"/>
      <c r="F289" s="83"/>
      <c r="G289" s="83"/>
      <c r="H289" s="83"/>
    </row>
    <row r="290" spans="1:8" ht="12.5">
      <c r="A290" s="83"/>
      <c r="B290" s="83"/>
      <c r="C290" s="83"/>
      <c r="D290" s="83"/>
      <c r="E290" s="83"/>
      <c r="F290" s="83"/>
      <c r="G290" s="83"/>
      <c r="H290" s="83"/>
    </row>
    <row r="291" spans="1:8" ht="12.5">
      <c r="A291" s="83"/>
      <c r="B291" s="83"/>
      <c r="C291" s="83"/>
      <c r="D291" s="83"/>
      <c r="E291" s="83"/>
      <c r="F291" s="83"/>
      <c r="G291" s="83"/>
      <c r="H291" s="83"/>
    </row>
    <row r="292" spans="1:8" ht="12.5">
      <c r="A292" s="83"/>
      <c r="B292" s="83"/>
      <c r="C292" s="83"/>
      <c r="D292" s="83"/>
      <c r="E292" s="83"/>
      <c r="F292" s="83"/>
      <c r="G292" s="83"/>
      <c r="H292" s="83"/>
    </row>
    <row r="293" spans="1:8" ht="12.5">
      <c r="A293" s="83"/>
      <c r="B293" s="83"/>
      <c r="C293" s="83"/>
      <c r="D293" s="83"/>
      <c r="E293" s="83"/>
      <c r="F293" s="83"/>
      <c r="G293" s="83"/>
      <c r="H293" s="83"/>
    </row>
    <row r="294" spans="1:8" ht="12.5">
      <c r="A294" s="83"/>
      <c r="B294" s="83"/>
      <c r="C294" s="83"/>
      <c r="D294" s="83"/>
      <c r="E294" s="83"/>
      <c r="F294" s="83"/>
      <c r="G294" s="83"/>
      <c r="H294" s="83"/>
    </row>
    <row r="295" spans="1:8" ht="12.5">
      <c r="A295" s="83"/>
      <c r="B295" s="83"/>
      <c r="C295" s="83"/>
      <c r="D295" s="83"/>
      <c r="E295" s="83"/>
      <c r="F295" s="83"/>
      <c r="G295" s="83"/>
      <c r="H295" s="83"/>
    </row>
    <row r="296" spans="1:8" ht="12.5">
      <c r="A296" s="83"/>
      <c r="B296" s="83"/>
      <c r="C296" s="83"/>
      <c r="D296" s="83"/>
      <c r="E296" s="83"/>
      <c r="F296" s="83"/>
      <c r="G296" s="83"/>
      <c r="H296" s="83"/>
    </row>
    <row r="297" spans="1:8" ht="12.5">
      <c r="A297" s="83"/>
      <c r="B297" s="83"/>
      <c r="C297" s="83"/>
      <c r="D297" s="83"/>
      <c r="E297" s="83"/>
      <c r="F297" s="83"/>
      <c r="G297" s="83"/>
      <c r="H297" s="83"/>
    </row>
    <row r="298" spans="1:8" ht="12.5">
      <c r="A298" s="83"/>
      <c r="B298" s="83"/>
      <c r="C298" s="83"/>
      <c r="D298" s="83"/>
      <c r="E298" s="83"/>
      <c r="F298" s="83"/>
      <c r="G298" s="83"/>
      <c r="H298" s="83"/>
    </row>
    <row r="299" spans="1:8" ht="12.5">
      <c r="A299" s="83"/>
      <c r="B299" s="83"/>
      <c r="C299" s="83"/>
      <c r="D299" s="83"/>
      <c r="E299" s="83"/>
      <c r="F299" s="83"/>
      <c r="G299" s="83"/>
      <c r="H299" s="83"/>
    </row>
    <row r="300" spans="1:8" ht="12.5">
      <c r="A300" s="83"/>
      <c r="B300" s="83"/>
      <c r="C300" s="83"/>
      <c r="D300" s="83"/>
      <c r="E300" s="83"/>
      <c r="F300" s="83"/>
      <c r="G300" s="83"/>
      <c r="H300" s="83"/>
    </row>
    <row r="301" spans="1:8" ht="12.5">
      <c r="A301" s="83"/>
      <c r="B301" s="83"/>
      <c r="C301" s="83"/>
      <c r="D301" s="83"/>
      <c r="E301" s="83"/>
      <c r="F301" s="83"/>
      <c r="G301" s="83"/>
      <c r="H301" s="83"/>
    </row>
    <row r="302" spans="1:8" ht="12.5">
      <c r="A302" s="83"/>
      <c r="B302" s="83"/>
      <c r="C302" s="83"/>
      <c r="D302" s="83"/>
      <c r="E302" s="83"/>
      <c r="F302" s="83"/>
      <c r="G302" s="83"/>
      <c r="H302" s="83"/>
    </row>
    <row r="303" spans="1:8" ht="12.5">
      <c r="A303" s="83"/>
      <c r="B303" s="83"/>
      <c r="C303" s="83"/>
      <c r="D303" s="83"/>
      <c r="E303" s="83"/>
      <c r="F303" s="83"/>
      <c r="G303" s="83"/>
      <c r="H303" s="83"/>
    </row>
    <row r="304" spans="1:8" ht="12.5">
      <c r="A304" s="83"/>
      <c r="B304" s="83"/>
      <c r="C304" s="83"/>
      <c r="D304" s="83"/>
      <c r="E304" s="83"/>
      <c r="F304" s="83"/>
      <c r="G304" s="83"/>
      <c r="H304" s="83"/>
    </row>
    <row r="305" spans="1:8" ht="12.5">
      <c r="A305" s="83"/>
      <c r="B305" s="83"/>
      <c r="C305" s="83"/>
      <c r="D305" s="83"/>
      <c r="E305" s="83"/>
      <c r="F305" s="83"/>
      <c r="G305" s="83"/>
      <c r="H305" s="83"/>
    </row>
    <row r="306" spans="1:8" ht="12.5">
      <c r="A306" s="83"/>
      <c r="B306" s="83"/>
      <c r="C306" s="83"/>
      <c r="D306" s="83"/>
      <c r="E306" s="83"/>
      <c r="F306" s="83"/>
      <c r="G306" s="83"/>
      <c r="H306" s="83"/>
    </row>
    <row r="307" spans="1:8" ht="12.5">
      <c r="A307" s="83"/>
      <c r="B307" s="83"/>
      <c r="C307" s="83"/>
      <c r="D307" s="83"/>
      <c r="E307" s="83"/>
      <c r="F307" s="83"/>
      <c r="G307" s="83"/>
      <c r="H307" s="83"/>
    </row>
    <row r="308" spans="1:8" ht="12.5">
      <c r="A308" s="83"/>
      <c r="B308" s="83"/>
      <c r="C308" s="83"/>
      <c r="D308" s="83"/>
      <c r="E308" s="83"/>
      <c r="F308" s="83"/>
      <c r="G308" s="83"/>
      <c r="H308" s="83"/>
    </row>
    <row r="309" spans="1:8" ht="12.5">
      <c r="A309" s="83"/>
      <c r="B309" s="83"/>
      <c r="C309" s="83"/>
      <c r="D309" s="83"/>
      <c r="E309" s="83"/>
      <c r="F309" s="83"/>
      <c r="G309" s="83"/>
      <c r="H309" s="83"/>
    </row>
    <row r="310" spans="1:8" ht="12.5">
      <c r="A310" s="83"/>
      <c r="B310" s="83"/>
      <c r="C310" s="83"/>
      <c r="D310" s="83"/>
      <c r="E310" s="83"/>
      <c r="F310" s="83"/>
      <c r="G310" s="83"/>
      <c r="H310" s="83"/>
    </row>
    <row r="311" spans="1:8" ht="12.5">
      <c r="A311" s="83"/>
      <c r="B311" s="83"/>
      <c r="C311" s="83"/>
      <c r="D311" s="83"/>
      <c r="E311" s="83"/>
      <c r="F311" s="83"/>
      <c r="G311" s="83"/>
      <c r="H311" s="83"/>
    </row>
    <row r="312" spans="1:8" ht="12.5">
      <c r="A312" s="83"/>
      <c r="B312" s="83"/>
      <c r="C312" s="83"/>
      <c r="D312" s="83"/>
      <c r="E312" s="83"/>
      <c r="F312" s="83"/>
      <c r="G312" s="83"/>
      <c r="H312" s="83"/>
    </row>
    <row r="313" spans="1:8" ht="12.5">
      <c r="A313" s="83"/>
      <c r="B313" s="83"/>
      <c r="C313" s="83"/>
      <c r="D313" s="83"/>
      <c r="E313" s="83"/>
      <c r="F313" s="83"/>
      <c r="G313" s="83"/>
      <c r="H313" s="83"/>
    </row>
    <row r="314" spans="1:8" ht="12.5">
      <c r="A314" s="83"/>
      <c r="B314" s="83"/>
      <c r="C314" s="83"/>
      <c r="D314" s="83"/>
      <c r="E314" s="83"/>
      <c r="F314" s="83"/>
      <c r="G314" s="83"/>
      <c r="H314" s="83"/>
    </row>
    <row r="315" spans="1:8" ht="12.5">
      <c r="A315" s="83"/>
      <c r="B315" s="83"/>
      <c r="C315" s="83"/>
      <c r="D315" s="83"/>
      <c r="E315" s="83"/>
      <c r="F315" s="83"/>
      <c r="G315" s="83"/>
      <c r="H315" s="83"/>
    </row>
    <row r="316" spans="1:8" ht="12.5">
      <c r="A316" s="83"/>
      <c r="B316" s="83"/>
      <c r="C316" s="83"/>
      <c r="D316" s="83"/>
      <c r="E316" s="83"/>
      <c r="F316" s="83"/>
      <c r="G316" s="83"/>
      <c r="H316" s="83"/>
    </row>
    <row r="317" spans="1:8" ht="12.5">
      <c r="A317" s="83"/>
      <c r="B317" s="83"/>
      <c r="C317" s="83"/>
      <c r="D317" s="83"/>
      <c r="E317" s="83"/>
      <c r="F317" s="83"/>
      <c r="G317" s="83"/>
      <c r="H317" s="83"/>
    </row>
    <row r="318" spans="1:8" ht="12.5">
      <c r="A318" s="83"/>
      <c r="B318" s="83"/>
      <c r="C318" s="83"/>
      <c r="D318" s="83"/>
      <c r="E318" s="83"/>
      <c r="F318" s="83"/>
      <c r="G318" s="83"/>
      <c r="H318" s="83"/>
    </row>
    <row r="319" spans="1:8" ht="12.5">
      <c r="A319" s="83"/>
      <c r="B319" s="83"/>
      <c r="C319" s="83"/>
      <c r="D319" s="83"/>
      <c r="E319" s="83"/>
      <c r="F319" s="83"/>
      <c r="G319" s="83"/>
      <c r="H319" s="83"/>
    </row>
    <row r="320" spans="1:8" ht="12.5">
      <c r="A320" s="83"/>
      <c r="B320" s="83"/>
      <c r="C320" s="83"/>
      <c r="D320" s="83"/>
      <c r="E320" s="83"/>
      <c r="F320" s="83"/>
      <c r="G320" s="83"/>
      <c r="H320" s="83"/>
    </row>
    <row r="321" spans="1:8" ht="12.5">
      <c r="A321" s="83"/>
      <c r="B321" s="83"/>
      <c r="C321" s="83"/>
      <c r="D321" s="83"/>
      <c r="E321" s="83"/>
      <c r="F321" s="83"/>
      <c r="G321" s="83"/>
      <c r="H321" s="83"/>
    </row>
    <row r="322" spans="1:8" ht="12.5">
      <c r="A322" s="83"/>
      <c r="B322" s="83"/>
      <c r="C322" s="83"/>
      <c r="D322" s="83"/>
      <c r="E322" s="83"/>
      <c r="F322" s="83"/>
      <c r="G322" s="83"/>
      <c r="H322" s="83"/>
    </row>
    <row r="323" spans="1:8" ht="12.5">
      <c r="A323" s="83"/>
      <c r="B323" s="83"/>
      <c r="C323" s="83"/>
      <c r="D323" s="83"/>
      <c r="E323" s="83"/>
      <c r="F323" s="83"/>
      <c r="G323" s="83"/>
      <c r="H323" s="83"/>
    </row>
    <row r="324" spans="1:8" ht="12.5">
      <c r="A324" s="83"/>
      <c r="B324" s="83"/>
      <c r="C324" s="83"/>
      <c r="D324" s="83"/>
      <c r="E324" s="83"/>
      <c r="F324" s="83"/>
      <c r="G324" s="83"/>
      <c r="H324" s="83"/>
    </row>
    <row r="325" spans="1:8" ht="12.5">
      <c r="A325" s="83"/>
      <c r="B325" s="83"/>
      <c r="C325" s="83"/>
      <c r="D325" s="83"/>
      <c r="E325" s="83"/>
      <c r="F325" s="83"/>
      <c r="G325" s="83"/>
      <c r="H325" s="83"/>
    </row>
    <row r="326" spans="1:8" ht="12.5">
      <c r="A326" s="83"/>
      <c r="B326" s="83"/>
      <c r="C326" s="83"/>
      <c r="D326" s="83"/>
      <c r="E326" s="83"/>
      <c r="F326" s="83"/>
      <c r="G326" s="83"/>
      <c r="H326" s="83"/>
    </row>
    <row r="327" spans="1:8" ht="12.5">
      <c r="A327" s="83"/>
      <c r="B327" s="83"/>
      <c r="C327" s="83"/>
      <c r="D327" s="83"/>
      <c r="E327" s="83"/>
      <c r="F327" s="83"/>
      <c r="G327" s="83"/>
      <c r="H327" s="83"/>
    </row>
    <row r="328" spans="1:8" ht="12.5">
      <c r="A328" s="83"/>
      <c r="B328" s="83"/>
      <c r="C328" s="83"/>
      <c r="D328" s="83"/>
      <c r="E328" s="83"/>
      <c r="F328" s="83"/>
      <c r="G328" s="83"/>
      <c r="H328" s="83"/>
    </row>
    <row r="329" spans="1:8" ht="12.5">
      <c r="A329" s="83"/>
      <c r="B329" s="83"/>
      <c r="C329" s="83"/>
      <c r="D329" s="83"/>
      <c r="E329" s="83"/>
      <c r="F329" s="83"/>
      <c r="G329" s="83"/>
      <c r="H329" s="83"/>
    </row>
    <row r="330" spans="1:8" ht="12.5">
      <c r="A330" s="83"/>
      <c r="B330" s="83"/>
      <c r="C330" s="83"/>
      <c r="D330" s="83"/>
      <c r="E330" s="83"/>
      <c r="F330" s="83"/>
      <c r="G330" s="83"/>
      <c r="H330" s="83"/>
    </row>
    <row r="331" spans="1:8" ht="12.5">
      <c r="A331" s="83"/>
      <c r="B331" s="83"/>
      <c r="C331" s="83"/>
      <c r="D331" s="83"/>
      <c r="E331" s="83"/>
      <c r="F331" s="83"/>
      <c r="G331" s="83"/>
      <c r="H331" s="83"/>
    </row>
    <row r="332" spans="1:8" ht="12.5">
      <c r="A332" s="83"/>
      <c r="B332" s="83"/>
      <c r="C332" s="83"/>
      <c r="D332" s="83"/>
      <c r="E332" s="83"/>
      <c r="F332" s="83"/>
      <c r="G332" s="83"/>
      <c r="H332" s="83"/>
    </row>
    <row r="333" spans="1:8" ht="12.5">
      <c r="A333" s="83"/>
      <c r="B333" s="83"/>
      <c r="C333" s="83"/>
      <c r="D333" s="83"/>
      <c r="E333" s="83"/>
      <c r="F333" s="83"/>
      <c r="G333" s="83"/>
      <c r="H333" s="83"/>
    </row>
    <row r="334" spans="1:8" ht="12.5">
      <c r="A334" s="83"/>
      <c r="B334" s="83"/>
      <c r="C334" s="83"/>
      <c r="D334" s="83"/>
      <c r="E334" s="83"/>
      <c r="F334" s="83"/>
      <c r="G334" s="83"/>
      <c r="H334" s="83"/>
    </row>
    <row r="335" spans="1:8" ht="12.5">
      <c r="A335" s="83"/>
      <c r="B335" s="83"/>
      <c r="C335" s="83"/>
      <c r="D335" s="83"/>
      <c r="E335" s="83"/>
      <c r="F335" s="83"/>
      <c r="G335" s="83"/>
      <c r="H335" s="83"/>
    </row>
    <row r="336" spans="1:8" ht="12.5">
      <c r="A336" s="83"/>
      <c r="B336" s="83"/>
      <c r="C336" s="83"/>
      <c r="D336" s="83"/>
      <c r="E336" s="83"/>
      <c r="F336" s="83"/>
      <c r="G336" s="83"/>
      <c r="H336" s="83"/>
    </row>
    <row r="337" spans="1:8" ht="12.5">
      <c r="A337" s="83"/>
      <c r="B337" s="83"/>
      <c r="C337" s="83"/>
      <c r="D337" s="83"/>
      <c r="E337" s="83"/>
      <c r="F337" s="83"/>
      <c r="G337" s="83"/>
      <c r="H337" s="83"/>
    </row>
    <row r="338" spans="1:8" ht="12.5">
      <c r="A338" s="83"/>
      <c r="B338" s="83"/>
      <c r="C338" s="83"/>
      <c r="D338" s="83"/>
      <c r="E338" s="83"/>
      <c r="F338" s="83"/>
      <c r="G338" s="83"/>
      <c r="H338" s="83"/>
    </row>
  </sheetData>
  <autoFilter ref="A5:H138" xr:uid="{00000000-0009-0000-0000-000012000000}"/>
  <dataValidations count="1">
    <dataValidation type="list" allowBlank="1" showInputMessage="1" showErrorMessage="1" sqref="F6" xr:uid="{00000000-0002-0000-1200-000000000000}">
      <formula1>"yes,no"</formula1>
    </dataValidation>
  </dataValidations>
  <pageMargins left="0.7" right="0.7" top="0.75" bottom="0.75" header="0.3" footer="0.3"/>
  <pageSetup orientation="portrait"/>
  <customProperties>
    <customPr name="MMSheetType" r:id="rId1"/>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6095-D37B-41CB-912F-23D2E7EEB72D}">
  <sheetPr codeName="Sheet20"/>
  <dimension ref="A1"/>
  <sheetViews>
    <sheetView workbookViewId="0"/>
  </sheetViews>
  <sheetFormatPr defaultRowHeight="10"/>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outlinePr summaryBelow="0" summaryRight="0"/>
  </sheetPr>
  <dimension ref="A1:D145"/>
  <sheetViews>
    <sheetView showGridLines="0" zoomScale="90" workbookViewId="0">
      <selection activeCell="B32" sqref="B32"/>
    </sheetView>
  </sheetViews>
  <sheetFormatPr defaultColWidth="0" defaultRowHeight="10" zeroHeight="1"/>
  <cols>
    <col min="1" max="1" width="30.77734375" customWidth="1"/>
    <col min="2" max="2" width="20.44140625" customWidth="1"/>
    <col min="3" max="3" width="139.44140625" customWidth="1"/>
    <col min="4" max="4" width="8.77734375" customWidth="1"/>
    <col min="5" max="13" width="8.77734375" hidden="1" customWidth="1"/>
    <col min="14" max="16384" width="8.77734375" hidden="1"/>
  </cols>
  <sheetData>
    <row r="1" spans="1:3"/>
    <row r="2" spans="1:3"/>
    <row r="3" spans="1:3"/>
    <row r="4" spans="1:3"/>
    <row r="5" spans="1:3"/>
    <row r="6" spans="1:3"/>
    <row r="7" spans="1:3"/>
    <row r="8" spans="1:3"/>
    <row r="9" spans="1:3" ht="17.5">
      <c r="A9" s="239" t="s">
        <v>53</v>
      </c>
      <c r="B9" s="74"/>
      <c r="C9" s="74"/>
    </row>
    <row r="10" spans="1:3" ht="10.5">
      <c r="A10" s="74"/>
      <c r="B10" s="74"/>
      <c r="C10" s="74"/>
    </row>
    <row r="11" spans="1:3" ht="10.5">
      <c r="A11" s="74"/>
      <c r="B11" s="74"/>
      <c r="C11" s="74"/>
    </row>
    <row r="12" spans="1:3" ht="15.5">
      <c r="A12" s="205" t="s">
        <v>140</v>
      </c>
      <c r="B12" s="156">
        <v>14000</v>
      </c>
      <c r="C12" s="156">
        <v>14000</v>
      </c>
    </row>
    <row r="13" spans="1:3" ht="15.5">
      <c r="A13" s="205" t="s">
        <v>54</v>
      </c>
      <c r="B13" s="208">
        <v>0.2</v>
      </c>
      <c r="C13" s="208">
        <v>0.2</v>
      </c>
    </row>
    <row r="14" spans="1:3" ht="15.5">
      <c r="A14" s="205" t="s">
        <v>141</v>
      </c>
      <c r="B14" s="159">
        <v>14000</v>
      </c>
      <c r="C14" s="159">
        <v>14000</v>
      </c>
    </row>
    <row r="15" spans="1:3" ht="15.5">
      <c r="A15" s="205" t="s">
        <v>176</v>
      </c>
      <c r="B15" s="188">
        <v>40179</v>
      </c>
      <c r="C15" s="188">
        <v>40179</v>
      </c>
    </row>
    <row r="16" spans="1:3" ht="15.5">
      <c r="A16" s="205"/>
      <c r="B16" s="74"/>
      <c r="C16" s="74"/>
    </row>
    <row r="17" spans="1:3" ht="15.5">
      <c r="A17" s="205" t="s">
        <v>175</v>
      </c>
      <c r="B17" s="177">
        <v>0</v>
      </c>
      <c r="C17" s="177">
        <v>0</v>
      </c>
    </row>
    <row r="18" spans="1:3" ht="15.5">
      <c r="A18" s="205" t="s">
        <v>105</v>
      </c>
      <c r="B18" s="2">
        <v>0</v>
      </c>
      <c r="C18" s="2">
        <v>0</v>
      </c>
    </row>
    <row r="19" spans="1:3" ht="15.5">
      <c r="A19" s="205" t="s">
        <v>0</v>
      </c>
      <c r="B19" s="15">
        <v>0.2</v>
      </c>
      <c r="C19" s="15">
        <v>0.2</v>
      </c>
    </row>
    <row r="20" spans="1:3" ht="15.5">
      <c r="A20" s="205" t="s">
        <v>86</v>
      </c>
      <c r="B20" s="31">
        <v>42095</v>
      </c>
      <c r="C20" s="31">
        <v>42095</v>
      </c>
    </row>
    <row r="21" spans="1:3" ht="15.5">
      <c r="A21" s="205"/>
      <c r="B21" s="74"/>
      <c r="C21" s="74"/>
    </row>
    <row r="22" spans="1:3" ht="15.5">
      <c r="A22" s="205" t="s">
        <v>162</v>
      </c>
      <c r="B22" s="11">
        <v>0</v>
      </c>
      <c r="C22" s="11">
        <v>0</v>
      </c>
    </row>
    <row r="23" spans="1:3" ht="15.5">
      <c r="A23" s="205" t="s">
        <v>150</v>
      </c>
      <c r="B23" s="176">
        <v>0</v>
      </c>
      <c r="C23" s="176">
        <v>0</v>
      </c>
    </row>
    <row r="24" spans="1:3" ht="15.5">
      <c r="A24" s="205" t="s">
        <v>69</v>
      </c>
      <c r="B24" s="210">
        <v>0</v>
      </c>
      <c r="C24" s="210">
        <v>0</v>
      </c>
    </row>
    <row r="25" spans="1:3" ht="13">
      <c r="A25" s="234" t="s">
        <v>12</v>
      </c>
      <c r="B25" s="178">
        <v>41455</v>
      </c>
      <c r="C25" s="178">
        <v>41455</v>
      </c>
    </row>
    <row r="26" spans="1:3" ht="11" thickBot="1">
      <c r="A26" s="74"/>
      <c r="B26" s="74"/>
      <c r="C26" s="74"/>
    </row>
    <row r="27" spans="1:3" ht="16" thickBot="1">
      <c r="A27" s="205" t="s">
        <v>2</v>
      </c>
      <c r="B27" s="283"/>
    </row>
    <row r="28" spans="1:3" ht="10.5" thickBot="1"/>
    <row r="29" spans="1:3" ht="10.5" thickBot="1">
      <c r="A29" t="s">
        <v>14</v>
      </c>
      <c r="B29" s="246"/>
    </row>
    <row r="30" spans="1:3" ht="10.5" thickTop="1"/>
    <row r="31" spans="1:3"/>
    <row r="32" spans="1:3">
      <c r="A32" t="s">
        <v>91</v>
      </c>
      <c r="B32" s="269" t="s">
        <v>166</v>
      </c>
    </row>
    <row r="33" customFormat="1"/>
    <row r="34" customFormat="1"/>
    <row r="35" customFormat="1"/>
    <row r="36" customFormat="1"/>
    <row r="37" customFormat="1"/>
    <row r="38" customFormat="1"/>
    <row r="39" customFormat="1"/>
    <row r="40" customFormat="1"/>
    <row r="41" customFormat="1"/>
    <row r="42" customFormat="1"/>
    <row r="43" customFormat="1"/>
    <row r="44" customFormat="1" hidden="1"/>
    <row r="45" customFormat="1" hidden="1"/>
    <row r="46" customFormat="1" hidden="1"/>
    <row r="47" customFormat="1" hidden="1"/>
    <row r="48" customFormat="1" hidden="1"/>
    <row r="49" customFormat="1" hidden="1"/>
    <row r="50" customFormat="1" hidden="1"/>
    <row r="51" customFormat="1" hidden="1"/>
    <row r="52" customFormat="1" hidden="1"/>
    <row r="53" customFormat="1" hidden="1"/>
    <row r="54" customFormat="1" hidden="1"/>
    <row r="55" customFormat="1" hidden="1"/>
    <row r="56" customFormat="1" hidden="1"/>
    <row r="57" customFormat="1" hidden="1"/>
    <row r="58" customFormat="1" hidden="1"/>
    <row r="59" customFormat="1" hidden="1"/>
    <row r="60" customFormat="1" hidden="1"/>
    <row r="61" customFormat="1" hidden="1"/>
    <row r="62" customFormat="1" hidden="1"/>
    <row r="63" customFormat="1" hidden="1"/>
    <row r="64" customFormat="1" hidden="1"/>
    <row r="65" customFormat="1" hidden="1"/>
    <row r="66" customFormat="1" hidden="1"/>
    <row r="67" customFormat="1" hidden="1"/>
    <row r="68" customFormat="1" hidden="1"/>
    <row r="69" customFormat="1" hidden="1"/>
    <row r="70" customFormat="1" hidden="1"/>
    <row r="71" customFormat="1" hidden="1"/>
    <row r="72" customFormat="1" hidden="1"/>
    <row r="73" customFormat="1" hidden="1"/>
    <row r="74" customFormat="1" hidden="1"/>
    <row r="75" customFormat="1" hidden="1"/>
    <row r="76" customFormat="1" hidden="1"/>
    <row r="77" customFormat="1" hidden="1"/>
    <row r="78" customFormat="1" hidden="1"/>
    <row r="79" customFormat="1" hidden="1"/>
    <row r="80" customFormat="1" hidden="1"/>
    <row r="81" customFormat="1" hidden="1"/>
    <row r="82" customFormat="1" hidden="1"/>
    <row r="83" customFormat="1" hidden="1"/>
    <row r="84" customFormat="1" hidden="1"/>
    <row r="85" customFormat="1" hidden="1"/>
    <row r="86" customFormat="1" hidden="1"/>
    <row r="87" customFormat="1" hidden="1"/>
    <row r="88" customFormat="1" hidden="1"/>
    <row r="89" customFormat="1" hidden="1"/>
    <row r="90" customFormat="1" hidden="1"/>
    <row r="91" customFormat="1" hidden="1"/>
    <row r="92" customFormat="1" hidden="1"/>
    <row r="93" customFormat="1" hidden="1"/>
    <row r="94" customFormat="1" hidden="1"/>
    <row r="95" customFormat="1" hidden="1"/>
    <row r="96" customFormat="1" hidden="1"/>
    <row r="97" customFormat="1" hidden="1"/>
    <row r="98" customFormat="1" hidden="1"/>
    <row r="99" customFormat="1" hidden="1"/>
    <row r="100" customFormat="1" hidden="1"/>
    <row r="101" customFormat="1" hidden="1"/>
    <row r="102" customFormat="1" hidden="1"/>
    <row r="103" customFormat="1" hidden="1"/>
    <row r="104" customFormat="1" hidden="1"/>
    <row r="105" customFormat="1" hidden="1"/>
    <row r="106" customFormat="1" hidden="1"/>
    <row r="107" customFormat="1" hidden="1"/>
    <row r="108" customFormat="1" hidden="1"/>
    <row r="109" customFormat="1" hidden="1"/>
    <row r="110" customFormat="1" hidden="1"/>
    <row r="111" customFormat="1" hidden="1"/>
    <row r="112" customFormat="1" hidden="1"/>
    <row r="113" customFormat="1" hidden="1"/>
    <row r="114" customFormat="1" hidden="1"/>
    <row r="115" customFormat="1" hidden="1"/>
    <row r="116" customFormat="1" hidden="1"/>
    <row r="117" customFormat="1" hidden="1"/>
    <row r="118" customFormat="1" hidden="1"/>
    <row r="119" customFormat="1" hidden="1"/>
    <row r="120" customFormat="1" hidden="1"/>
    <row r="121" customFormat="1" hidden="1"/>
    <row r="122" customFormat="1" hidden="1"/>
    <row r="123" customFormat="1" hidden="1"/>
    <row r="124" customFormat="1" hidden="1"/>
    <row r="125" customFormat="1" hidden="1"/>
    <row r="126" customFormat="1" hidden="1"/>
    <row r="127" customFormat="1" hidden="1"/>
    <row r="128" customFormat="1" hidden="1"/>
    <row r="129" customFormat="1" hidden="1"/>
    <row r="130" customFormat="1" hidden="1"/>
    <row r="131" customFormat="1" hidden="1"/>
    <row r="132" customFormat="1" hidden="1"/>
    <row r="133" customFormat="1" hidden="1"/>
    <row r="134" customFormat="1" hidden="1"/>
    <row r="135" customFormat="1" hidden="1"/>
    <row r="136" customFormat="1" hidden="1"/>
    <row r="137" customFormat="1" hidden="1"/>
    <row r="138" customFormat="1" hidden="1"/>
    <row r="139" customFormat="1" hidden="1"/>
    <row r="140" customFormat="1" hidden="1"/>
    <row r="141" customFormat="1" hidden="1"/>
    <row r="142" customFormat="1" hidden="1"/>
    <row r="143" customFormat="1" hidden="1"/>
    <row r="144" customFormat="1" hidden="1"/>
    <row r="145" customFormat="1" hidden="1"/>
  </sheetData>
  <pageMargins left="0.7" right="0.7" top="0.75" bottom="0.75" header="0.3" footer="0.3"/>
  <pageSetup paperSize="9" orientation="portrait"/>
  <customProperties>
    <customPr name="MMSheetTyp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2F5C-104A-4C92-8945-6B8BDDF9ADAA}">
  <sheetPr codeName="Sheet24"/>
  <dimension ref="A3:AD30"/>
  <sheetViews>
    <sheetView workbookViewId="0">
      <selection activeCell="E6" sqref="E6"/>
    </sheetView>
  </sheetViews>
  <sheetFormatPr defaultRowHeight="10"/>
  <cols>
    <col min="1" max="1" width="31.44140625" style="303" customWidth="1"/>
    <col min="2" max="2" width="21.6640625" style="303" customWidth="1"/>
    <col min="3" max="3" width="51" style="303" customWidth="1"/>
    <col min="4" max="4" width="57.109375" style="303" customWidth="1"/>
    <col min="5" max="5" width="169.5546875" style="303" customWidth="1"/>
    <col min="6" max="21" width="21.6640625" style="303" customWidth="1"/>
    <col min="22" max="16384" width="8.88671875" style="303"/>
  </cols>
  <sheetData>
    <row r="3" spans="1:30" ht="14.5">
      <c r="E3" s="301"/>
      <c r="F3" s="301" t="s">
        <v>291</v>
      </c>
    </row>
    <row r="4" spans="1:30" ht="18">
      <c r="D4" s="305" t="s">
        <v>292</v>
      </c>
      <c r="E4" s="301" t="s">
        <v>276</v>
      </c>
      <c r="F4" s="321">
        <f>_xlfn.SWITCH(SQRChartBindings!E4,"Year 1 / 2",0,"Year 2 / 3",12,"Year 3 / 4",24,"Year 4 / 5",36,0)</f>
        <v>0</v>
      </c>
    </row>
    <row r="5" spans="1:30" ht="14.5">
      <c r="E5" s="303">
        <v>1</v>
      </c>
      <c r="F5" s="301">
        <v>2</v>
      </c>
      <c r="G5" s="303">
        <v>3</v>
      </c>
      <c r="H5" s="303">
        <v>4</v>
      </c>
      <c r="I5" s="301">
        <v>5</v>
      </c>
      <c r="J5" s="303">
        <v>6</v>
      </c>
      <c r="K5" s="303">
        <v>7</v>
      </c>
      <c r="L5" s="301">
        <v>8</v>
      </c>
      <c r="M5" s="303">
        <v>9</v>
      </c>
      <c r="N5" s="303">
        <v>10</v>
      </c>
      <c r="O5" s="301">
        <v>11</v>
      </c>
      <c r="P5" s="303">
        <v>12</v>
      </c>
      <c r="Q5" s="303">
        <v>13</v>
      </c>
      <c r="R5" s="301">
        <v>14</v>
      </c>
      <c r="S5" s="303">
        <v>15</v>
      </c>
      <c r="T5" s="303">
        <v>16</v>
      </c>
      <c r="U5" s="301">
        <v>17</v>
      </c>
      <c r="V5" s="303">
        <v>18</v>
      </c>
      <c r="W5" s="303">
        <v>19</v>
      </c>
      <c r="X5" s="301">
        <v>20</v>
      </c>
      <c r="Y5" s="303">
        <v>21</v>
      </c>
      <c r="Z5" s="303">
        <v>22</v>
      </c>
      <c r="AA5" s="301">
        <v>23</v>
      </c>
      <c r="AB5" s="303">
        <v>24</v>
      </c>
      <c r="AD5" s="301"/>
    </row>
    <row r="6" spans="1:30" ht="14.5">
      <c r="A6" s="301" t="s">
        <v>293</v>
      </c>
      <c r="B6" s="301">
        <v>2</v>
      </c>
      <c r="C6" s="303" t="s">
        <v>294</v>
      </c>
      <c r="D6" s="301" t="s">
        <v>295</v>
      </c>
      <c r="E6" s="301" t="e">
        <v>#VALUE!</v>
      </c>
      <c r="F6" s="301" t="e">
        <v>#VALUE!</v>
      </c>
      <c r="G6" s="301" t="e">
        <v>#VALUE!</v>
      </c>
      <c r="H6" s="301" t="e">
        <v>#VALUE!</v>
      </c>
      <c r="I6" s="301" t="e">
        <v>#VALUE!</v>
      </c>
      <c r="J6" s="301" t="e">
        <v>#VALUE!</v>
      </c>
      <c r="K6" s="301" t="e">
        <v>#VALUE!</v>
      </c>
      <c r="L6" s="301" t="e">
        <v>#VALUE!</v>
      </c>
      <c r="M6" s="301" t="e">
        <v>#VALUE!</v>
      </c>
      <c r="N6" s="301" t="e">
        <v>#VALUE!</v>
      </c>
      <c r="O6" s="301" t="e">
        <v>#VALUE!</v>
      </c>
      <c r="P6" s="301" t="e">
        <v>#VALUE!</v>
      </c>
      <c r="Q6" s="301" t="e">
        <v>#VALUE!</v>
      </c>
      <c r="R6" s="301" t="e">
        <v>#VALUE!</v>
      </c>
      <c r="S6" s="301" t="e">
        <v>#VALUE!</v>
      </c>
      <c r="T6" s="301" t="e">
        <v>#VALUE!</v>
      </c>
      <c r="U6" s="301" t="e">
        <v>#VALUE!</v>
      </c>
      <c r="V6" s="301" t="e">
        <v>#VALUE!</v>
      </c>
      <c r="W6" s="301" t="e">
        <v>#VALUE!</v>
      </c>
      <c r="X6" s="301" t="e">
        <v>#VALUE!</v>
      </c>
      <c r="Y6" s="301" t="e">
        <v>#VALUE!</v>
      </c>
      <c r="Z6" s="301" t="e">
        <v>#VALUE!</v>
      </c>
      <c r="AA6" s="301" t="e">
        <v>#VALUE!</v>
      </c>
      <c r="AB6" s="301" t="e">
        <v>#VALUE!</v>
      </c>
    </row>
    <row r="7" spans="1:30" ht="14.5">
      <c r="A7" s="301" t="s">
        <v>296</v>
      </c>
      <c r="B7" s="301">
        <v>11</v>
      </c>
      <c r="D7" s="301" t="s">
        <v>297</v>
      </c>
      <c r="E7" s="301" t="e">
        <v>#VALUE!</v>
      </c>
      <c r="F7" s="301" t="e">
        <v>#VALUE!</v>
      </c>
      <c r="G7" s="301" t="e">
        <v>#VALUE!</v>
      </c>
      <c r="H7" s="301" t="e">
        <v>#VALUE!</v>
      </c>
      <c r="I7" s="301" t="e">
        <v>#VALUE!</v>
      </c>
      <c r="J7" s="301" t="e">
        <v>#VALUE!</v>
      </c>
      <c r="K7" s="301" t="e">
        <v>#VALUE!</v>
      </c>
      <c r="L7" s="301" t="e">
        <v>#VALUE!</v>
      </c>
      <c r="M7" s="301" t="e">
        <v>#VALUE!</v>
      </c>
      <c r="N7" s="301" t="e">
        <v>#VALUE!</v>
      </c>
      <c r="O7" s="301" t="e">
        <v>#VALUE!</v>
      </c>
      <c r="P7" s="301" t="e">
        <v>#VALUE!</v>
      </c>
      <c r="Q7" s="301" t="e">
        <v>#VALUE!</v>
      </c>
      <c r="R7" s="301" t="e">
        <v>#VALUE!</v>
      </c>
      <c r="S7" s="301" t="e">
        <v>#VALUE!</v>
      </c>
      <c r="T7" s="301" t="e">
        <v>#VALUE!</v>
      </c>
      <c r="U7" s="301" t="e">
        <v>#VALUE!</v>
      </c>
      <c r="V7" s="301" t="e">
        <v>#VALUE!</v>
      </c>
      <c r="W7" s="301" t="e">
        <v>#VALUE!</v>
      </c>
      <c r="X7" s="301" t="e">
        <v>#VALUE!</v>
      </c>
      <c r="Y7" s="301" t="e">
        <v>#VALUE!</v>
      </c>
      <c r="Z7" s="301" t="e">
        <v>#VALUE!</v>
      </c>
      <c r="AA7" s="301" t="e">
        <v>#VALUE!</v>
      </c>
      <c r="AB7" s="301" t="e">
        <v>#VALUE!</v>
      </c>
    </row>
    <row r="8" spans="1:30" ht="14.5">
      <c r="A8" s="301" t="s">
        <v>296</v>
      </c>
      <c r="B8" s="301">
        <v>17</v>
      </c>
      <c r="D8" s="301" t="s">
        <v>298</v>
      </c>
      <c r="E8" s="301" t="e">
        <v>#VALUE!</v>
      </c>
      <c r="F8" s="301" t="e">
        <v>#VALUE!</v>
      </c>
      <c r="G8" s="301" t="e">
        <v>#VALUE!</v>
      </c>
      <c r="H8" s="301" t="e">
        <v>#VALUE!</v>
      </c>
      <c r="I8" s="301" t="e">
        <v>#VALUE!</v>
      </c>
      <c r="J8" s="301" t="e">
        <v>#VALUE!</v>
      </c>
      <c r="K8" s="301" t="e">
        <v>#VALUE!</v>
      </c>
      <c r="L8" s="301" t="e">
        <v>#VALUE!</v>
      </c>
      <c r="M8" s="301" t="e">
        <v>#VALUE!</v>
      </c>
      <c r="N8" s="301" t="e">
        <v>#VALUE!</v>
      </c>
      <c r="O8" s="301" t="e">
        <v>#VALUE!</v>
      </c>
      <c r="P8" s="301" t="e">
        <v>#VALUE!</v>
      </c>
      <c r="Q8" s="301" t="e">
        <v>#VALUE!</v>
      </c>
      <c r="R8" s="301" t="e">
        <v>#VALUE!</v>
      </c>
      <c r="S8" s="301" t="e">
        <v>#VALUE!</v>
      </c>
      <c r="T8" s="301" t="e">
        <v>#VALUE!</v>
      </c>
      <c r="U8" s="301" t="e">
        <v>#VALUE!</v>
      </c>
      <c r="V8" s="301" t="e">
        <v>#VALUE!</v>
      </c>
      <c r="W8" s="301" t="e">
        <v>#VALUE!</v>
      </c>
      <c r="X8" s="301" t="e">
        <v>#VALUE!</v>
      </c>
      <c r="Y8" s="301" t="e">
        <v>#VALUE!</v>
      </c>
      <c r="Z8" s="301" t="e">
        <v>#VALUE!</v>
      </c>
      <c r="AA8" s="301" t="e">
        <v>#VALUE!</v>
      </c>
      <c r="AB8" s="301" t="e">
        <v>#VALUE!</v>
      </c>
    </row>
    <row r="9" spans="1:30" ht="14.5">
      <c r="A9" s="301" t="s">
        <v>296</v>
      </c>
      <c r="B9" s="301">
        <v>16</v>
      </c>
      <c r="D9" s="301" t="s">
        <v>299</v>
      </c>
      <c r="E9" s="301" t="e">
        <v>#VALUE!</v>
      </c>
      <c r="F9" s="301" t="e">
        <v>#VALUE!</v>
      </c>
      <c r="G9" s="301" t="e">
        <v>#VALUE!</v>
      </c>
      <c r="H9" s="301" t="e">
        <v>#VALUE!</v>
      </c>
      <c r="I9" s="301" t="e">
        <v>#VALUE!</v>
      </c>
      <c r="J9" s="301" t="e">
        <v>#VALUE!</v>
      </c>
      <c r="K9" s="301" t="e">
        <v>#VALUE!</v>
      </c>
      <c r="L9" s="301" t="e">
        <v>#VALUE!</v>
      </c>
      <c r="M9" s="301" t="e">
        <v>#VALUE!</v>
      </c>
      <c r="N9" s="301" t="e">
        <v>#VALUE!</v>
      </c>
      <c r="O9" s="301" t="e">
        <v>#VALUE!</v>
      </c>
      <c r="P9" s="301" t="e">
        <v>#VALUE!</v>
      </c>
      <c r="Q9" s="301" t="e">
        <v>#VALUE!</v>
      </c>
      <c r="R9" s="301" t="e">
        <v>#VALUE!</v>
      </c>
      <c r="S9" s="301" t="e">
        <v>#VALUE!</v>
      </c>
      <c r="T9" s="301" t="e">
        <v>#VALUE!</v>
      </c>
      <c r="U9" s="301" t="e">
        <v>#VALUE!</v>
      </c>
      <c r="V9" s="301" t="e">
        <v>#VALUE!</v>
      </c>
      <c r="W9" s="301" t="e">
        <v>#VALUE!</v>
      </c>
      <c r="X9" s="301" t="e">
        <v>#VALUE!</v>
      </c>
      <c r="Y9" s="301" t="e">
        <v>#VALUE!</v>
      </c>
      <c r="Z9" s="301" t="e">
        <v>#VALUE!</v>
      </c>
      <c r="AA9" s="301" t="e">
        <v>#VALUE!</v>
      </c>
      <c r="AB9" s="301" t="e">
        <v>#VALUE!</v>
      </c>
    </row>
    <row r="10" spans="1:30" ht="14.5">
      <c r="A10" s="301" t="s">
        <v>296</v>
      </c>
      <c r="B10" s="301">
        <v>18</v>
      </c>
      <c r="D10" s="301" t="s">
        <v>300</v>
      </c>
      <c r="E10" s="301" t="e">
        <v>#VALUE!</v>
      </c>
      <c r="F10" s="301" t="e">
        <v>#VALUE!</v>
      </c>
      <c r="G10" s="301" t="e">
        <v>#VALUE!</v>
      </c>
      <c r="H10" s="301" t="e">
        <v>#VALUE!</v>
      </c>
      <c r="I10" s="301" t="e">
        <v>#VALUE!</v>
      </c>
      <c r="J10" s="301" t="e">
        <v>#VALUE!</v>
      </c>
      <c r="K10" s="301" t="e">
        <v>#VALUE!</v>
      </c>
      <c r="L10" s="301" t="e">
        <v>#VALUE!</v>
      </c>
      <c r="M10" s="301" t="e">
        <v>#VALUE!</v>
      </c>
      <c r="N10" s="301" t="e">
        <v>#VALUE!</v>
      </c>
      <c r="O10" s="301" t="e">
        <v>#VALUE!</v>
      </c>
      <c r="P10" s="301" t="e">
        <v>#VALUE!</v>
      </c>
      <c r="Q10" s="301" t="e">
        <v>#VALUE!</v>
      </c>
      <c r="R10" s="301" t="e">
        <v>#VALUE!</v>
      </c>
      <c r="S10" s="301" t="e">
        <v>#VALUE!</v>
      </c>
      <c r="T10" s="301" t="e">
        <v>#VALUE!</v>
      </c>
      <c r="U10" s="301" t="e">
        <v>#VALUE!</v>
      </c>
      <c r="V10" s="301" t="e">
        <v>#VALUE!</v>
      </c>
      <c r="W10" s="301" t="e">
        <v>#VALUE!</v>
      </c>
      <c r="X10" s="301" t="e">
        <v>#VALUE!</v>
      </c>
      <c r="Y10" s="301" t="e">
        <v>#VALUE!</v>
      </c>
      <c r="Z10" s="301" t="e">
        <v>#VALUE!</v>
      </c>
      <c r="AA10" s="301" t="e">
        <v>#VALUE!</v>
      </c>
      <c r="AB10" s="301" t="e">
        <v>#VALUE!</v>
      </c>
    </row>
    <row r="11" spans="1:30" ht="14.5">
      <c r="B11" s="301"/>
      <c r="E11" s="301"/>
      <c r="F11" s="301"/>
      <c r="G11" s="301"/>
      <c r="H11" s="301"/>
      <c r="I11" s="301"/>
      <c r="J11" s="301"/>
      <c r="K11" s="301"/>
      <c r="L11" s="301"/>
      <c r="M11" s="301"/>
      <c r="N11" s="301"/>
      <c r="O11" s="301"/>
      <c r="P11" s="301"/>
      <c r="Q11" s="301"/>
      <c r="R11" s="301"/>
      <c r="S11" s="301"/>
      <c r="T11" s="301"/>
      <c r="U11" s="301"/>
      <c r="V11" s="301"/>
      <c r="W11" s="301"/>
      <c r="X11" s="301"/>
      <c r="Y11" s="301"/>
      <c r="Z11" s="301"/>
      <c r="AA11" s="301"/>
      <c r="AB11" s="301"/>
    </row>
    <row r="12" spans="1:30" ht="14.5">
      <c r="A12" s="301" t="s">
        <v>301</v>
      </c>
      <c r="B12" s="301">
        <v>8</v>
      </c>
      <c r="D12" s="301" t="s">
        <v>302</v>
      </c>
      <c r="E12" s="301" t="e">
        <v>#VALUE!</v>
      </c>
      <c r="F12" s="301" t="e">
        <v>#VALUE!</v>
      </c>
      <c r="G12" s="301" t="e">
        <v>#VALUE!</v>
      </c>
      <c r="H12" s="301" t="e">
        <v>#VALUE!</v>
      </c>
      <c r="I12" s="301" t="e">
        <v>#VALUE!</v>
      </c>
      <c r="J12" s="301" t="e">
        <v>#VALUE!</v>
      </c>
      <c r="K12" s="301" t="e">
        <v>#VALUE!</v>
      </c>
      <c r="L12" s="301" t="e">
        <v>#VALUE!</v>
      </c>
      <c r="M12" s="301" t="e">
        <v>#VALUE!</v>
      </c>
      <c r="N12" s="301" t="e">
        <v>#VALUE!</v>
      </c>
      <c r="O12" s="301" t="e">
        <v>#VALUE!</v>
      </c>
      <c r="P12" s="301" t="e">
        <v>#VALUE!</v>
      </c>
      <c r="Q12" s="301" t="e">
        <v>#VALUE!</v>
      </c>
      <c r="R12" s="301" t="e">
        <v>#VALUE!</v>
      </c>
      <c r="S12" s="301" t="e">
        <v>#VALUE!</v>
      </c>
      <c r="T12" s="301" t="e">
        <v>#VALUE!</v>
      </c>
      <c r="U12" s="301" t="e">
        <v>#VALUE!</v>
      </c>
      <c r="V12" s="301" t="e">
        <v>#VALUE!</v>
      </c>
      <c r="W12" s="301" t="e">
        <v>#VALUE!</v>
      </c>
      <c r="X12" s="301" t="e">
        <v>#VALUE!</v>
      </c>
      <c r="Y12" s="301" t="e">
        <v>#VALUE!</v>
      </c>
      <c r="Z12" s="301" t="e">
        <v>#VALUE!</v>
      </c>
      <c r="AA12" s="301" t="e">
        <v>#VALUE!</v>
      </c>
      <c r="AB12" s="301" t="e">
        <v>#VALUE!</v>
      </c>
    </row>
    <row r="13" spans="1:30" ht="14.5">
      <c r="A13" s="301" t="s">
        <v>301</v>
      </c>
      <c r="B13" s="301">
        <v>11</v>
      </c>
      <c r="D13" s="301" t="s">
        <v>303</v>
      </c>
      <c r="E13" s="301" t="e">
        <v>#VALUE!</v>
      </c>
      <c r="F13" s="301" t="e">
        <v>#VALUE!</v>
      </c>
      <c r="G13" s="301" t="e">
        <v>#VALUE!</v>
      </c>
      <c r="H13" s="301" t="e">
        <v>#VALUE!</v>
      </c>
      <c r="I13" s="301" t="e">
        <v>#VALUE!</v>
      </c>
      <c r="J13" s="301" t="e">
        <v>#VALUE!</v>
      </c>
      <c r="K13" s="301" t="e">
        <v>#VALUE!</v>
      </c>
      <c r="L13" s="301" t="e">
        <v>#VALUE!</v>
      </c>
      <c r="M13" s="301" t="e">
        <v>#VALUE!</v>
      </c>
      <c r="N13" s="301" t="e">
        <v>#VALUE!</v>
      </c>
      <c r="O13" s="301" t="e">
        <v>#VALUE!</v>
      </c>
      <c r="P13" s="301" t="e">
        <v>#VALUE!</v>
      </c>
      <c r="Q13" s="301" t="e">
        <v>#VALUE!</v>
      </c>
      <c r="R13" s="301" t="e">
        <v>#VALUE!</v>
      </c>
      <c r="S13" s="301" t="e">
        <v>#VALUE!</v>
      </c>
      <c r="T13" s="301" t="e">
        <v>#VALUE!</v>
      </c>
      <c r="U13" s="301" t="e">
        <v>#VALUE!</v>
      </c>
      <c r="V13" s="301" t="e">
        <v>#VALUE!</v>
      </c>
      <c r="W13" s="301" t="e">
        <v>#VALUE!</v>
      </c>
      <c r="X13" s="301" t="e">
        <v>#VALUE!</v>
      </c>
      <c r="Y13" s="301" t="e">
        <v>#VALUE!</v>
      </c>
      <c r="Z13" s="301" t="e">
        <v>#VALUE!</v>
      </c>
      <c r="AA13" s="301" t="e">
        <v>#VALUE!</v>
      </c>
      <c r="AB13" s="301" t="e">
        <v>#VALUE!</v>
      </c>
    </row>
    <row r="14" spans="1:30" ht="14.5">
      <c r="A14" s="301" t="s">
        <v>301</v>
      </c>
      <c r="B14" s="301">
        <v>14</v>
      </c>
      <c r="D14" s="301" t="s">
        <v>304</v>
      </c>
      <c r="E14" s="301" t="e">
        <v>#VALUE!</v>
      </c>
      <c r="F14" s="301" t="e">
        <v>#VALUE!</v>
      </c>
      <c r="G14" s="301" t="e">
        <v>#VALUE!</v>
      </c>
      <c r="H14" s="301" t="e">
        <v>#VALUE!</v>
      </c>
      <c r="I14" s="301" t="e">
        <v>#VALUE!</v>
      </c>
      <c r="J14" s="301" t="e">
        <v>#VALUE!</v>
      </c>
      <c r="K14" s="301" t="e">
        <v>#VALUE!</v>
      </c>
      <c r="L14" s="301" t="e">
        <v>#VALUE!</v>
      </c>
      <c r="M14" s="301" t="e">
        <v>#VALUE!</v>
      </c>
      <c r="N14" s="301" t="e">
        <v>#VALUE!</v>
      </c>
      <c r="O14" s="301" t="e">
        <v>#VALUE!</v>
      </c>
      <c r="P14" s="301" t="e">
        <v>#VALUE!</v>
      </c>
      <c r="Q14" s="301" t="e">
        <v>#VALUE!</v>
      </c>
      <c r="R14" s="301" t="e">
        <v>#VALUE!</v>
      </c>
      <c r="S14" s="301" t="e">
        <v>#VALUE!</v>
      </c>
      <c r="T14" s="301" t="e">
        <v>#VALUE!</v>
      </c>
      <c r="U14" s="301" t="e">
        <v>#VALUE!</v>
      </c>
      <c r="V14" s="301" t="e">
        <v>#VALUE!</v>
      </c>
      <c r="W14" s="301" t="e">
        <v>#VALUE!</v>
      </c>
      <c r="X14" s="301" t="e">
        <v>#VALUE!</v>
      </c>
      <c r="Y14" s="301" t="e">
        <v>#VALUE!</v>
      </c>
      <c r="Z14" s="301" t="e">
        <v>#VALUE!</v>
      </c>
      <c r="AA14" s="301" t="e">
        <v>#VALUE!</v>
      </c>
      <c r="AB14" s="301" t="e">
        <v>#VALUE!</v>
      </c>
    </row>
    <row r="15" spans="1:30" ht="14.5">
      <c r="A15" s="301" t="s">
        <v>301</v>
      </c>
      <c r="B15" s="301">
        <v>19</v>
      </c>
      <c r="D15" s="301" t="s">
        <v>305</v>
      </c>
      <c r="E15" s="301" t="e">
        <v>#VALUE!</v>
      </c>
      <c r="F15" s="301" t="e">
        <v>#VALUE!</v>
      </c>
      <c r="G15" s="301" t="e">
        <v>#VALUE!</v>
      </c>
      <c r="H15" s="301" t="e">
        <v>#VALUE!</v>
      </c>
      <c r="I15" s="301" t="e">
        <v>#VALUE!</v>
      </c>
      <c r="J15" s="301" t="e">
        <v>#VALUE!</v>
      </c>
      <c r="K15" s="301" t="e">
        <v>#VALUE!</v>
      </c>
      <c r="L15" s="301" t="e">
        <v>#VALUE!</v>
      </c>
      <c r="M15" s="301" t="e">
        <v>#VALUE!</v>
      </c>
      <c r="N15" s="301" t="e">
        <v>#VALUE!</v>
      </c>
      <c r="O15" s="301" t="e">
        <v>#VALUE!</v>
      </c>
      <c r="P15" s="301" t="e">
        <v>#VALUE!</v>
      </c>
      <c r="Q15" s="301" t="e">
        <v>#VALUE!</v>
      </c>
      <c r="R15" s="301" t="e">
        <v>#VALUE!</v>
      </c>
      <c r="S15" s="301" t="e">
        <v>#VALUE!</v>
      </c>
      <c r="T15" s="301" t="e">
        <v>#VALUE!</v>
      </c>
      <c r="U15" s="301" t="e">
        <v>#VALUE!</v>
      </c>
      <c r="V15" s="301" t="e">
        <v>#VALUE!</v>
      </c>
      <c r="W15" s="301" t="e">
        <v>#VALUE!</v>
      </c>
      <c r="X15" s="301" t="e">
        <v>#VALUE!</v>
      </c>
      <c r="Y15" s="301" t="e">
        <v>#VALUE!</v>
      </c>
      <c r="Z15" s="301" t="e">
        <v>#VALUE!</v>
      </c>
      <c r="AA15" s="301" t="e">
        <v>#VALUE!</v>
      </c>
      <c r="AB15" s="301" t="e">
        <v>#VALUE!</v>
      </c>
    </row>
    <row r="16" spans="1:30" ht="14.5">
      <c r="A16" s="301" t="s">
        <v>301</v>
      </c>
      <c r="B16" s="303">
        <v>22</v>
      </c>
      <c r="D16" s="303" t="s">
        <v>306</v>
      </c>
      <c r="E16" s="301" t="e">
        <v>#VALUE!</v>
      </c>
      <c r="F16" s="301" t="e">
        <v>#VALUE!</v>
      </c>
      <c r="G16" s="301" t="e">
        <v>#VALUE!</v>
      </c>
      <c r="H16" s="301" t="e">
        <v>#VALUE!</v>
      </c>
      <c r="I16" s="301" t="e">
        <v>#VALUE!</v>
      </c>
      <c r="J16" s="301" t="e">
        <v>#VALUE!</v>
      </c>
      <c r="K16" s="301" t="e">
        <v>#VALUE!</v>
      </c>
      <c r="L16" s="301" t="e">
        <v>#VALUE!</v>
      </c>
      <c r="M16" s="301" t="e">
        <v>#VALUE!</v>
      </c>
      <c r="N16" s="301" t="e">
        <v>#VALUE!</v>
      </c>
      <c r="O16" s="301" t="e">
        <v>#VALUE!</v>
      </c>
      <c r="P16" s="301" t="e">
        <v>#VALUE!</v>
      </c>
      <c r="Q16" s="301" t="e">
        <v>#VALUE!</v>
      </c>
      <c r="R16" s="301" t="e">
        <v>#VALUE!</v>
      </c>
      <c r="S16" s="301" t="e">
        <v>#VALUE!</v>
      </c>
      <c r="T16" s="301" t="e">
        <v>#VALUE!</v>
      </c>
      <c r="U16" s="301" t="e">
        <v>#VALUE!</v>
      </c>
      <c r="V16" s="301" t="e">
        <v>#VALUE!</v>
      </c>
      <c r="W16" s="301" t="e">
        <v>#VALUE!</v>
      </c>
      <c r="X16" s="301" t="e">
        <v>#VALUE!</v>
      </c>
      <c r="Y16" s="301" t="e">
        <v>#VALUE!</v>
      </c>
      <c r="Z16" s="301" t="e">
        <v>#VALUE!</v>
      </c>
      <c r="AA16" s="301" t="e">
        <v>#VALUE!</v>
      </c>
      <c r="AB16" s="301" t="e">
        <v>#VALUE!</v>
      </c>
    </row>
    <row r="17" spans="1:28" ht="14.5">
      <c r="E17" s="301"/>
      <c r="F17" s="301"/>
      <c r="G17" s="301"/>
      <c r="H17" s="301"/>
      <c r="I17" s="301"/>
      <c r="J17" s="301"/>
      <c r="K17" s="301"/>
      <c r="L17" s="301"/>
      <c r="M17" s="301"/>
      <c r="N17" s="301"/>
      <c r="O17" s="301"/>
      <c r="P17" s="301"/>
      <c r="Q17" s="301"/>
      <c r="R17" s="301"/>
      <c r="S17" s="301"/>
      <c r="T17" s="301"/>
      <c r="U17" s="301"/>
      <c r="V17" s="301"/>
      <c r="W17" s="301"/>
      <c r="X17" s="301"/>
      <c r="Y17" s="301"/>
      <c r="Z17" s="301"/>
      <c r="AA17" s="301"/>
      <c r="AB17" s="301"/>
    </row>
    <row r="18" spans="1:28" ht="14.5">
      <c r="A18" s="301" t="s">
        <v>301</v>
      </c>
      <c r="B18" s="301">
        <v>9</v>
      </c>
      <c r="D18" s="301" t="s">
        <v>307</v>
      </c>
      <c r="E18" s="301" t="e">
        <v>#VALUE!</v>
      </c>
      <c r="F18" s="301" t="e">
        <v>#VALUE!</v>
      </c>
      <c r="G18" s="301" t="e">
        <v>#VALUE!</v>
      </c>
      <c r="H18" s="301" t="e">
        <v>#VALUE!</v>
      </c>
      <c r="I18" s="301" t="e">
        <v>#VALUE!</v>
      </c>
      <c r="J18" s="301" t="e">
        <v>#VALUE!</v>
      </c>
      <c r="K18" s="301" t="e">
        <v>#VALUE!</v>
      </c>
      <c r="L18" s="301" t="e">
        <v>#VALUE!</v>
      </c>
      <c r="M18" s="301" t="e">
        <v>#VALUE!</v>
      </c>
      <c r="N18" s="301" t="e">
        <v>#VALUE!</v>
      </c>
      <c r="O18" s="301" t="e">
        <v>#VALUE!</v>
      </c>
      <c r="P18" s="301" t="e">
        <v>#VALUE!</v>
      </c>
      <c r="Q18" s="301" t="e">
        <v>#VALUE!</v>
      </c>
      <c r="R18" s="301" t="e">
        <v>#VALUE!</v>
      </c>
      <c r="S18" s="301" t="e">
        <v>#VALUE!</v>
      </c>
      <c r="T18" s="301" t="e">
        <v>#VALUE!</v>
      </c>
      <c r="U18" s="301" t="e">
        <v>#VALUE!</v>
      </c>
      <c r="V18" s="301" t="e">
        <v>#VALUE!</v>
      </c>
      <c r="W18" s="301" t="e">
        <v>#VALUE!</v>
      </c>
      <c r="X18" s="301" t="e">
        <v>#VALUE!</v>
      </c>
      <c r="Y18" s="301" t="e">
        <v>#VALUE!</v>
      </c>
      <c r="Z18" s="301" t="e">
        <v>#VALUE!</v>
      </c>
      <c r="AA18" s="301" t="e">
        <v>#VALUE!</v>
      </c>
      <c r="AB18" s="301" t="e">
        <v>#VALUE!</v>
      </c>
    </row>
    <row r="19" spans="1:28" ht="14.5">
      <c r="A19" s="301" t="s">
        <v>301</v>
      </c>
      <c r="B19" s="301">
        <v>10</v>
      </c>
      <c r="D19" s="322" t="s">
        <v>308</v>
      </c>
      <c r="E19" s="301" t="e">
        <v>#VALUE!</v>
      </c>
      <c r="F19" s="301" t="e">
        <v>#VALUE!</v>
      </c>
      <c r="G19" s="301" t="e">
        <v>#VALUE!</v>
      </c>
      <c r="H19" s="301" t="e">
        <v>#VALUE!</v>
      </c>
      <c r="I19" s="301" t="e">
        <v>#VALUE!</v>
      </c>
      <c r="J19" s="301" t="e">
        <v>#VALUE!</v>
      </c>
      <c r="K19" s="301" t="e">
        <v>#VALUE!</v>
      </c>
      <c r="L19" s="301" t="e">
        <v>#VALUE!</v>
      </c>
      <c r="M19" s="301" t="e">
        <v>#VALUE!</v>
      </c>
      <c r="N19" s="301" t="e">
        <v>#VALUE!</v>
      </c>
      <c r="O19" s="301" t="e">
        <v>#VALUE!</v>
      </c>
      <c r="P19" s="301" t="e">
        <v>#VALUE!</v>
      </c>
      <c r="Q19" s="301" t="e">
        <v>#VALUE!</v>
      </c>
      <c r="R19" s="301" t="e">
        <v>#VALUE!</v>
      </c>
      <c r="S19" s="301" t="e">
        <v>#VALUE!</v>
      </c>
      <c r="T19" s="301" t="e">
        <v>#VALUE!</v>
      </c>
      <c r="U19" s="301" t="e">
        <v>#VALUE!</v>
      </c>
      <c r="V19" s="301" t="e">
        <v>#VALUE!</v>
      </c>
      <c r="W19" s="301" t="e">
        <v>#VALUE!</v>
      </c>
      <c r="X19" s="301" t="e">
        <v>#VALUE!</v>
      </c>
      <c r="Y19" s="301" t="e">
        <v>#VALUE!</v>
      </c>
      <c r="Z19" s="301" t="e">
        <v>#VALUE!</v>
      </c>
      <c r="AA19" s="301" t="e">
        <v>#VALUE!</v>
      </c>
      <c r="AB19" s="301" t="e">
        <v>#VALUE!</v>
      </c>
    </row>
    <row r="20" spans="1:28" ht="14.5">
      <c r="A20" s="301" t="s">
        <v>301</v>
      </c>
      <c r="B20" s="301">
        <v>13</v>
      </c>
      <c r="D20" s="322" t="s">
        <v>309</v>
      </c>
      <c r="E20" s="301" t="e">
        <v>#VALUE!</v>
      </c>
      <c r="F20" s="301" t="e">
        <v>#VALUE!</v>
      </c>
      <c r="G20" s="301" t="e">
        <v>#VALUE!</v>
      </c>
      <c r="H20" s="301" t="e">
        <v>#VALUE!</v>
      </c>
      <c r="I20" s="301" t="e">
        <v>#VALUE!</v>
      </c>
      <c r="J20" s="301" t="e">
        <v>#VALUE!</v>
      </c>
      <c r="K20" s="301" t="e">
        <v>#VALUE!</v>
      </c>
      <c r="L20" s="301" t="e">
        <v>#VALUE!</v>
      </c>
      <c r="M20" s="301" t="e">
        <v>#VALUE!</v>
      </c>
      <c r="N20" s="301" t="e">
        <v>#VALUE!</v>
      </c>
      <c r="O20" s="301" t="e">
        <v>#VALUE!</v>
      </c>
      <c r="P20" s="301" t="e">
        <v>#VALUE!</v>
      </c>
      <c r="Q20" s="301" t="e">
        <v>#VALUE!</v>
      </c>
      <c r="R20" s="301" t="e">
        <v>#VALUE!</v>
      </c>
      <c r="S20" s="301" t="e">
        <v>#VALUE!</v>
      </c>
      <c r="T20" s="301" t="e">
        <v>#VALUE!</v>
      </c>
      <c r="U20" s="301" t="e">
        <v>#VALUE!</v>
      </c>
      <c r="V20" s="301" t="e">
        <v>#VALUE!</v>
      </c>
      <c r="W20" s="301" t="e">
        <v>#VALUE!</v>
      </c>
      <c r="X20" s="301" t="e">
        <v>#VALUE!</v>
      </c>
      <c r="Y20" s="301" t="e">
        <v>#VALUE!</v>
      </c>
      <c r="Z20" s="301" t="e">
        <v>#VALUE!</v>
      </c>
      <c r="AA20" s="301" t="e">
        <v>#VALUE!</v>
      </c>
      <c r="AB20" s="301" t="e">
        <v>#VALUE!</v>
      </c>
    </row>
    <row r="21" spans="1:28" ht="14.5">
      <c r="A21" s="301" t="s">
        <v>301</v>
      </c>
      <c r="B21" s="301">
        <v>16</v>
      </c>
      <c r="D21" s="323" t="s">
        <v>310</v>
      </c>
      <c r="E21" s="301" t="e">
        <v>#VALUE!</v>
      </c>
      <c r="F21" s="301" t="e">
        <v>#VALUE!</v>
      </c>
      <c r="G21" s="301" t="e">
        <v>#VALUE!</v>
      </c>
      <c r="H21" s="301" t="e">
        <v>#VALUE!</v>
      </c>
      <c r="I21" s="301" t="e">
        <v>#VALUE!</v>
      </c>
      <c r="J21" s="301" t="e">
        <v>#VALUE!</v>
      </c>
      <c r="K21" s="301" t="e">
        <v>#VALUE!</v>
      </c>
      <c r="L21" s="301" t="e">
        <v>#VALUE!</v>
      </c>
      <c r="M21" s="301" t="e">
        <v>#VALUE!</v>
      </c>
      <c r="N21" s="301" t="e">
        <v>#VALUE!</v>
      </c>
      <c r="O21" s="301" t="e">
        <v>#VALUE!</v>
      </c>
      <c r="P21" s="301" t="e">
        <v>#VALUE!</v>
      </c>
      <c r="Q21" s="301" t="e">
        <v>#VALUE!</v>
      </c>
      <c r="R21" s="301" t="e">
        <v>#VALUE!</v>
      </c>
      <c r="S21" s="301" t="e">
        <v>#VALUE!</v>
      </c>
      <c r="T21" s="301" t="e">
        <v>#VALUE!</v>
      </c>
      <c r="U21" s="301" t="e">
        <v>#VALUE!</v>
      </c>
      <c r="V21" s="301" t="e">
        <v>#VALUE!</v>
      </c>
      <c r="W21" s="301" t="e">
        <v>#VALUE!</v>
      </c>
      <c r="X21" s="301" t="e">
        <v>#VALUE!</v>
      </c>
      <c r="Y21" s="301" t="e">
        <v>#VALUE!</v>
      </c>
      <c r="Z21" s="301" t="e">
        <v>#VALUE!</v>
      </c>
      <c r="AA21" s="301" t="e">
        <v>#VALUE!</v>
      </c>
      <c r="AB21" s="301" t="e">
        <v>#VALUE!</v>
      </c>
    </row>
    <row r="22" spans="1:28" ht="14.5">
      <c r="A22" s="301" t="s">
        <v>301</v>
      </c>
      <c r="B22" s="301">
        <v>17</v>
      </c>
      <c r="D22" s="301" t="s">
        <v>311</v>
      </c>
      <c r="E22" s="301" t="e">
        <v>#VALUE!</v>
      </c>
      <c r="F22" s="301" t="e">
        <v>#VALUE!</v>
      </c>
      <c r="G22" s="301" t="e">
        <v>#VALUE!</v>
      </c>
      <c r="H22" s="301" t="e">
        <v>#VALUE!</v>
      </c>
      <c r="I22" s="301" t="e">
        <v>#VALUE!</v>
      </c>
      <c r="J22" s="301" t="e">
        <v>#VALUE!</v>
      </c>
      <c r="K22" s="301" t="e">
        <v>#VALUE!</v>
      </c>
      <c r="L22" s="301" t="e">
        <v>#VALUE!</v>
      </c>
      <c r="M22" s="301" t="e">
        <v>#VALUE!</v>
      </c>
      <c r="N22" s="301" t="e">
        <v>#VALUE!</v>
      </c>
      <c r="O22" s="301" t="e">
        <v>#VALUE!</v>
      </c>
      <c r="P22" s="301" t="e">
        <v>#VALUE!</v>
      </c>
      <c r="Q22" s="301" t="e">
        <v>#VALUE!</v>
      </c>
      <c r="R22" s="301" t="e">
        <v>#VALUE!</v>
      </c>
      <c r="S22" s="301" t="e">
        <v>#VALUE!</v>
      </c>
      <c r="T22" s="301" t="e">
        <v>#VALUE!</v>
      </c>
      <c r="U22" s="301" t="e">
        <v>#VALUE!</v>
      </c>
      <c r="V22" s="301" t="e">
        <v>#VALUE!</v>
      </c>
      <c r="W22" s="301" t="e">
        <v>#VALUE!</v>
      </c>
      <c r="X22" s="301" t="e">
        <v>#VALUE!</v>
      </c>
      <c r="Y22" s="301" t="e">
        <v>#VALUE!</v>
      </c>
      <c r="Z22" s="301" t="e">
        <v>#VALUE!</v>
      </c>
      <c r="AA22" s="301" t="e">
        <v>#VALUE!</v>
      </c>
      <c r="AB22" s="301" t="e">
        <v>#VALUE!</v>
      </c>
    </row>
    <row r="23" spans="1:28" ht="14.5">
      <c r="A23" s="301" t="s">
        <v>301</v>
      </c>
      <c r="B23" s="301">
        <v>18</v>
      </c>
      <c r="D23" s="301" t="s">
        <v>312</v>
      </c>
      <c r="E23" s="301" t="e">
        <v>#VALUE!</v>
      </c>
      <c r="F23" s="301" t="e">
        <v>#VALUE!</v>
      </c>
      <c r="G23" s="301" t="e">
        <v>#VALUE!</v>
      </c>
      <c r="H23" s="301" t="e">
        <v>#VALUE!</v>
      </c>
      <c r="I23" s="301" t="e">
        <v>#VALUE!</v>
      </c>
      <c r="J23" s="301" t="e">
        <v>#VALUE!</v>
      </c>
      <c r="K23" s="301" t="e">
        <v>#VALUE!</v>
      </c>
      <c r="L23" s="301" t="e">
        <v>#VALUE!</v>
      </c>
      <c r="M23" s="301" t="e">
        <v>#VALUE!</v>
      </c>
      <c r="N23" s="301" t="e">
        <v>#VALUE!</v>
      </c>
      <c r="O23" s="301" t="e">
        <v>#VALUE!</v>
      </c>
      <c r="P23" s="301" t="e">
        <v>#VALUE!</v>
      </c>
      <c r="Q23" s="301" t="e">
        <v>#VALUE!</v>
      </c>
      <c r="R23" s="301" t="e">
        <v>#VALUE!</v>
      </c>
      <c r="S23" s="301" t="e">
        <v>#VALUE!</v>
      </c>
      <c r="T23" s="301" t="e">
        <v>#VALUE!</v>
      </c>
      <c r="U23" s="301" t="e">
        <v>#VALUE!</v>
      </c>
      <c r="V23" s="301" t="e">
        <v>#VALUE!</v>
      </c>
      <c r="W23" s="301" t="e">
        <v>#VALUE!</v>
      </c>
      <c r="X23" s="301" t="e">
        <v>#VALUE!</v>
      </c>
      <c r="Y23" s="301" t="e">
        <v>#VALUE!</v>
      </c>
      <c r="Z23" s="301" t="e">
        <v>#VALUE!</v>
      </c>
      <c r="AA23" s="301" t="e">
        <v>#VALUE!</v>
      </c>
      <c r="AB23" s="301" t="e">
        <v>#VALUE!</v>
      </c>
    </row>
    <row r="24" spans="1:28" ht="14.5">
      <c r="A24" s="301" t="s">
        <v>301</v>
      </c>
      <c r="B24" s="303">
        <v>21</v>
      </c>
      <c r="D24" s="301" t="s">
        <v>313</v>
      </c>
      <c r="E24" s="301" t="e">
        <v>#VALUE!</v>
      </c>
      <c r="F24" s="301" t="e">
        <v>#VALUE!</v>
      </c>
      <c r="G24" s="301" t="e">
        <v>#VALUE!</v>
      </c>
      <c r="H24" s="301" t="e">
        <v>#VALUE!</v>
      </c>
      <c r="I24" s="301" t="e">
        <v>#VALUE!</v>
      </c>
      <c r="J24" s="301" t="e">
        <v>#VALUE!</v>
      </c>
      <c r="K24" s="301" t="e">
        <v>#VALUE!</v>
      </c>
      <c r="L24" s="301" t="e">
        <v>#VALUE!</v>
      </c>
      <c r="M24" s="301" t="e">
        <v>#VALUE!</v>
      </c>
      <c r="N24" s="301" t="e">
        <v>#VALUE!</v>
      </c>
      <c r="O24" s="301" t="e">
        <v>#VALUE!</v>
      </c>
      <c r="P24" s="301" t="e">
        <v>#VALUE!</v>
      </c>
      <c r="Q24" s="301" t="e">
        <v>#VALUE!</v>
      </c>
      <c r="R24" s="301" t="e">
        <v>#VALUE!</v>
      </c>
      <c r="S24" s="301" t="e">
        <v>#VALUE!</v>
      </c>
      <c r="T24" s="301" t="e">
        <v>#VALUE!</v>
      </c>
      <c r="U24" s="301" t="e">
        <v>#VALUE!</v>
      </c>
      <c r="V24" s="301" t="e">
        <v>#VALUE!</v>
      </c>
      <c r="W24" s="301" t="e">
        <v>#VALUE!</v>
      </c>
      <c r="X24" s="301" t="e">
        <v>#VALUE!</v>
      </c>
      <c r="Y24" s="301" t="e">
        <v>#VALUE!</v>
      </c>
      <c r="Z24" s="301" t="e">
        <v>#VALUE!</v>
      </c>
      <c r="AA24" s="301" t="e">
        <v>#VALUE!</v>
      </c>
      <c r="AB24" s="301" t="e">
        <v>#VALUE!</v>
      </c>
    </row>
    <row r="26" spans="1:28" ht="14.5">
      <c r="A26" s="303" t="s">
        <v>314</v>
      </c>
      <c r="B26" s="301">
        <v>10</v>
      </c>
      <c r="D26" s="323" t="s">
        <v>315</v>
      </c>
      <c r="E26" s="301" t="e">
        <v>#VALUE!</v>
      </c>
      <c r="F26" s="301" t="e">
        <v>#VALUE!</v>
      </c>
      <c r="G26" s="301" t="e">
        <v>#VALUE!</v>
      </c>
      <c r="H26" s="301" t="e">
        <v>#VALUE!</v>
      </c>
      <c r="I26" s="301" t="e">
        <v>#VALUE!</v>
      </c>
      <c r="J26" s="301" t="e">
        <v>#VALUE!</v>
      </c>
      <c r="K26" s="301" t="e">
        <v>#VALUE!</v>
      </c>
      <c r="L26" s="301" t="e">
        <v>#VALUE!</v>
      </c>
      <c r="M26" s="301" t="e">
        <v>#VALUE!</v>
      </c>
      <c r="N26" s="301" t="e">
        <v>#VALUE!</v>
      </c>
      <c r="O26" s="301" t="e">
        <v>#VALUE!</v>
      </c>
      <c r="P26" s="301" t="e">
        <v>#VALUE!</v>
      </c>
      <c r="Q26" s="301" t="e">
        <v>#VALUE!</v>
      </c>
      <c r="R26" s="301" t="e">
        <v>#VALUE!</v>
      </c>
      <c r="S26" s="301" t="e">
        <v>#VALUE!</v>
      </c>
      <c r="T26" s="301" t="e">
        <v>#VALUE!</v>
      </c>
      <c r="U26" s="301" t="e">
        <v>#VALUE!</v>
      </c>
      <c r="V26" s="301" t="e">
        <v>#VALUE!</v>
      </c>
      <c r="W26" s="301" t="e">
        <v>#VALUE!</v>
      </c>
      <c r="X26" s="301" t="e">
        <v>#VALUE!</v>
      </c>
      <c r="Y26" s="301" t="e">
        <v>#VALUE!</v>
      </c>
      <c r="Z26" s="301" t="e">
        <v>#VALUE!</v>
      </c>
      <c r="AA26" s="301" t="e">
        <v>#VALUE!</v>
      </c>
      <c r="AB26" s="301" t="e">
        <v>#VALUE!</v>
      </c>
    </row>
    <row r="27" spans="1:28" ht="14.5">
      <c r="A27" s="303" t="s">
        <v>314</v>
      </c>
      <c r="B27" s="301">
        <v>12</v>
      </c>
      <c r="D27" s="301" t="s">
        <v>316</v>
      </c>
      <c r="E27" s="301" t="e">
        <v>#VALUE!</v>
      </c>
      <c r="F27" s="301" t="e">
        <v>#VALUE!</v>
      </c>
      <c r="G27" s="301" t="e">
        <v>#VALUE!</v>
      </c>
      <c r="H27" s="301" t="e">
        <v>#VALUE!</v>
      </c>
      <c r="I27" s="301" t="e">
        <v>#VALUE!</v>
      </c>
      <c r="J27" s="301" t="e">
        <v>#VALUE!</v>
      </c>
      <c r="K27" s="301" t="e">
        <v>#VALUE!</v>
      </c>
      <c r="L27" s="301" t="e">
        <v>#VALUE!</v>
      </c>
      <c r="M27" s="301" t="e">
        <v>#VALUE!</v>
      </c>
      <c r="N27" s="301" t="e">
        <v>#VALUE!</v>
      </c>
      <c r="O27" s="301" t="e">
        <v>#VALUE!</v>
      </c>
      <c r="P27" s="301" t="e">
        <v>#VALUE!</v>
      </c>
      <c r="Q27" s="301" t="e">
        <v>#VALUE!</v>
      </c>
      <c r="R27" s="301" t="e">
        <v>#VALUE!</v>
      </c>
      <c r="S27" s="301" t="e">
        <v>#VALUE!</v>
      </c>
      <c r="T27" s="301" t="e">
        <v>#VALUE!</v>
      </c>
      <c r="U27" s="301" t="e">
        <v>#VALUE!</v>
      </c>
      <c r="V27" s="301" t="e">
        <v>#VALUE!</v>
      </c>
      <c r="W27" s="301" t="e">
        <v>#VALUE!</v>
      </c>
      <c r="X27" s="301" t="e">
        <v>#VALUE!</v>
      </c>
      <c r="Y27" s="301" t="e">
        <v>#VALUE!</v>
      </c>
      <c r="Z27" s="301" t="e">
        <v>#VALUE!</v>
      </c>
      <c r="AA27" s="301" t="e">
        <v>#VALUE!</v>
      </c>
      <c r="AB27" s="301" t="e">
        <v>#VALUE!</v>
      </c>
    </row>
    <row r="28" spans="1:28" ht="14.5">
      <c r="A28" s="303" t="s">
        <v>314</v>
      </c>
      <c r="B28" s="301">
        <v>15</v>
      </c>
      <c r="D28" s="322" t="s">
        <v>317</v>
      </c>
      <c r="E28" s="301" t="e">
        <v>#VALUE!</v>
      </c>
      <c r="F28" s="301" t="e">
        <v>#VALUE!</v>
      </c>
      <c r="G28" s="301" t="e">
        <v>#VALUE!</v>
      </c>
      <c r="H28" s="301" t="e">
        <v>#VALUE!</v>
      </c>
      <c r="I28" s="301" t="e">
        <v>#VALUE!</v>
      </c>
      <c r="J28" s="301" t="e">
        <v>#VALUE!</v>
      </c>
      <c r="K28" s="301" t="e">
        <v>#VALUE!</v>
      </c>
      <c r="L28" s="301" t="e">
        <v>#VALUE!</v>
      </c>
      <c r="M28" s="301" t="e">
        <v>#VALUE!</v>
      </c>
      <c r="N28" s="301" t="e">
        <v>#VALUE!</v>
      </c>
      <c r="O28" s="301" t="e">
        <v>#VALUE!</v>
      </c>
      <c r="P28" s="301" t="e">
        <v>#VALUE!</v>
      </c>
      <c r="Q28" s="301" t="e">
        <v>#VALUE!</v>
      </c>
      <c r="R28" s="301" t="e">
        <v>#VALUE!</v>
      </c>
      <c r="S28" s="301" t="e">
        <v>#VALUE!</v>
      </c>
      <c r="T28" s="301" t="e">
        <v>#VALUE!</v>
      </c>
      <c r="U28" s="301" t="e">
        <v>#VALUE!</v>
      </c>
      <c r="V28" s="301" t="e">
        <v>#VALUE!</v>
      </c>
      <c r="W28" s="301" t="e">
        <v>#VALUE!</v>
      </c>
      <c r="X28" s="301" t="e">
        <v>#VALUE!</v>
      </c>
      <c r="Y28" s="301" t="e">
        <v>#VALUE!</v>
      </c>
      <c r="Z28" s="301" t="e">
        <v>#VALUE!</v>
      </c>
      <c r="AA28" s="301" t="e">
        <v>#VALUE!</v>
      </c>
      <c r="AB28" s="301" t="e">
        <v>#VALUE!</v>
      </c>
    </row>
    <row r="29" spans="1:28" ht="14.5">
      <c r="A29" s="303" t="s">
        <v>314</v>
      </c>
      <c r="B29" s="301">
        <v>17</v>
      </c>
      <c r="D29" s="322" t="s">
        <v>318</v>
      </c>
      <c r="E29" s="301" t="e">
        <v>#VALUE!</v>
      </c>
      <c r="F29" s="301" t="e">
        <v>#VALUE!</v>
      </c>
      <c r="G29" s="301" t="e">
        <v>#VALUE!</v>
      </c>
      <c r="H29" s="301" t="e">
        <v>#VALUE!</v>
      </c>
      <c r="I29" s="301" t="e">
        <v>#VALUE!</v>
      </c>
      <c r="J29" s="301" t="e">
        <v>#VALUE!</v>
      </c>
      <c r="K29" s="301" t="e">
        <v>#VALUE!</v>
      </c>
      <c r="L29" s="301" t="e">
        <v>#VALUE!</v>
      </c>
      <c r="M29" s="301" t="e">
        <v>#VALUE!</v>
      </c>
      <c r="N29" s="301" t="e">
        <v>#VALUE!</v>
      </c>
      <c r="O29" s="301" t="e">
        <v>#VALUE!</v>
      </c>
      <c r="P29" s="301" t="e">
        <v>#VALUE!</v>
      </c>
      <c r="Q29" s="301" t="e">
        <v>#VALUE!</v>
      </c>
      <c r="R29" s="301" t="e">
        <v>#VALUE!</v>
      </c>
      <c r="S29" s="301" t="e">
        <v>#VALUE!</v>
      </c>
      <c r="T29" s="301" t="e">
        <v>#VALUE!</v>
      </c>
      <c r="U29" s="301" t="e">
        <v>#VALUE!</v>
      </c>
      <c r="V29" s="301" t="e">
        <v>#VALUE!</v>
      </c>
      <c r="W29" s="301" t="e">
        <v>#VALUE!</v>
      </c>
      <c r="X29" s="301" t="e">
        <v>#VALUE!</v>
      </c>
      <c r="Y29" s="301" t="e">
        <v>#VALUE!</v>
      </c>
      <c r="Z29" s="301" t="e">
        <v>#VALUE!</v>
      </c>
      <c r="AA29" s="301" t="e">
        <v>#VALUE!</v>
      </c>
      <c r="AB29" s="301" t="e">
        <v>#VALUE!</v>
      </c>
    </row>
    <row r="30" spans="1:28" ht="14.5">
      <c r="A30" s="303" t="s">
        <v>314</v>
      </c>
      <c r="B30" s="301">
        <v>18</v>
      </c>
      <c r="D30" s="323" t="s">
        <v>319</v>
      </c>
      <c r="E30" s="301" t="e">
        <v>#VALUE!</v>
      </c>
      <c r="F30" s="301" t="e">
        <v>#VALUE!</v>
      </c>
      <c r="G30" s="301" t="e">
        <v>#VALUE!</v>
      </c>
      <c r="H30" s="301" t="e">
        <v>#VALUE!</v>
      </c>
      <c r="I30" s="301" t="e">
        <v>#VALUE!</v>
      </c>
      <c r="J30" s="301" t="e">
        <v>#VALUE!</v>
      </c>
      <c r="K30" s="301" t="e">
        <v>#VALUE!</v>
      </c>
      <c r="L30" s="301" t="e">
        <v>#VALUE!</v>
      </c>
      <c r="M30" s="301" t="e">
        <v>#VALUE!</v>
      </c>
      <c r="N30" s="301" t="e">
        <v>#VALUE!</v>
      </c>
      <c r="O30" s="301" t="e">
        <v>#VALUE!</v>
      </c>
      <c r="P30" s="301" t="e">
        <v>#VALUE!</v>
      </c>
      <c r="Q30" s="301" t="e">
        <v>#VALUE!</v>
      </c>
      <c r="R30" s="301" t="e">
        <v>#VALUE!</v>
      </c>
      <c r="S30" s="301" t="e">
        <v>#VALUE!</v>
      </c>
      <c r="T30" s="301" t="e">
        <v>#VALUE!</v>
      </c>
      <c r="U30" s="301" t="e">
        <v>#VALUE!</v>
      </c>
      <c r="V30" s="301" t="e">
        <v>#VALUE!</v>
      </c>
      <c r="W30" s="301" t="e">
        <v>#VALUE!</v>
      </c>
      <c r="X30" s="301" t="e">
        <v>#VALUE!</v>
      </c>
      <c r="Y30" s="301" t="e">
        <v>#VALUE!</v>
      </c>
      <c r="Z30" s="301" t="e">
        <v>#VALUE!</v>
      </c>
      <c r="AA30" s="301" t="e">
        <v>#VALUE!</v>
      </c>
      <c r="AB30" s="301" t="e">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76AF-EA6B-4F0A-941B-85242ABFFA8E}">
  <sheetPr codeName="Sheet25"/>
  <dimension ref="A1:IR70"/>
  <sheetViews>
    <sheetView workbookViewId="0"/>
  </sheetViews>
  <sheetFormatPr defaultColWidth="20.33203125" defaultRowHeight="13"/>
  <cols>
    <col min="1" max="1" width="8.21875" style="325" customWidth="1"/>
    <col min="2" max="2" width="58.33203125" style="325" customWidth="1"/>
    <col min="3" max="3" width="8.21875" style="325" customWidth="1"/>
    <col min="4" max="6" width="38.77734375" style="325" customWidth="1"/>
    <col min="7" max="7" width="40" style="325" customWidth="1"/>
    <col min="8" max="8" width="46.109375" style="325" customWidth="1"/>
    <col min="9" max="16384" width="20.33203125" style="325"/>
  </cols>
  <sheetData>
    <row r="1" spans="1:252" ht="15">
      <c r="A1" s="301"/>
      <c r="B1" s="301"/>
      <c r="C1" s="301"/>
      <c r="D1" s="301"/>
      <c r="E1" s="301"/>
      <c r="F1" s="301"/>
      <c r="G1" s="301"/>
      <c r="H1" s="301"/>
      <c r="I1" s="301"/>
      <c r="J1" s="301"/>
      <c r="K1" s="324"/>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M1" s="324"/>
      <c r="AN1" s="324"/>
      <c r="AO1" s="324"/>
      <c r="AP1" s="324"/>
      <c r="AQ1" s="324"/>
      <c r="AR1" s="324"/>
      <c r="AS1" s="324"/>
      <c r="AT1" s="324"/>
      <c r="AU1" s="324"/>
      <c r="AV1" s="324"/>
      <c r="AW1" s="324"/>
      <c r="AX1" s="324"/>
      <c r="AY1" s="324"/>
      <c r="AZ1" s="324"/>
      <c r="BA1" s="324"/>
      <c r="BB1" s="324"/>
      <c r="BC1" s="324"/>
      <c r="BD1" s="324"/>
      <c r="BE1" s="324"/>
      <c r="BF1" s="324"/>
      <c r="BG1" s="324"/>
      <c r="BH1" s="324"/>
      <c r="BI1" s="324"/>
      <c r="BJ1" s="324"/>
      <c r="BK1" s="324"/>
      <c r="BL1" s="324"/>
      <c r="BM1" s="324"/>
      <c r="BN1" s="324"/>
      <c r="BO1" s="324"/>
      <c r="BP1" s="324"/>
      <c r="BQ1" s="324"/>
      <c r="BR1" s="324"/>
      <c r="BS1" s="324"/>
      <c r="BT1" s="324"/>
      <c r="BU1" s="324"/>
      <c r="BV1" s="324"/>
      <c r="BW1" s="324"/>
      <c r="BX1" s="324"/>
      <c r="BY1" s="324"/>
      <c r="BZ1" s="324"/>
      <c r="CA1" s="324"/>
      <c r="CB1" s="324"/>
      <c r="CC1" s="324"/>
      <c r="CD1" s="324"/>
      <c r="CE1" s="324"/>
      <c r="CF1" s="324"/>
      <c r="CG1" s="324"/>
      <c r="CH1" s="324"/>
      <c r="CI1" s="324"/>
      <c r="CJ1" s="324"/>
      <c r="CK1" s="324"/>
      <c r="CL1" s="324"/>
      <c r="CM1" s="324"/>
      <c r="CN1" s="324"/>
      <c r="CO1" s="324"/>
      <c r="CP1" s="324"/>
      <c r="CQ1" s="324"/>
      <c r="CR1" s="324"/>
      <c r="CS1" s="324"/>
      <c r="CT1" s="324"/>
      <c r="CU1" s="324"/>
      <c r="CV1" s="324"/>
      <c r="CW1" s="324"/>
      <c r="CX1" s="324"/>
      <c r="CY1" s="324"/>
      <c r="CZ1" s="324"/>
      <c r="DA1" s="324"/>
      <c r="DB1" s="324"/>
      <c r="DC1" s="324"/>
      <c r="DD1" s="324"/>
      <c r="DE1" s="324"/>
      <c r="DF1" s="324"/>
      <c r="DG1" s="324"/>
      <c r="DH1" s="324"/>
      <c r="DI1" s="324"/>
      <c r="DJ1" s="324"/>
      <c r="DK1" s="324"/>
      <c r="DL1" s="324"/>
      <c r="DM1" s="324"/>
      <c r="DN1" s="324"/>
      <c r="DO1" s="324"/>
      <c r="DP1" s="324"/>
      <c r="DQ1" s="324"/>
      <c r="DR1" s="324"/>
      <c r="DS1" s="324"/>
      <c r="DT1" s="324"/>
      <c r="DU1" s="324"/>
      <c r="DV1" s="324"/>
      <c r="DW1" s="324"/>
      <c r="DX1" s="324"/>
      <c r="DY1" s="324"/>
      <c r="DZ1" s="324"/>
      <c r="EA1" s="324"/>
      <c r="EB1" s="324"/>
      <c r="EC1" s="324"/>
      <c r="ED1" s="324"/>
      <c r="EE1" s="324"/>
      <c r="EF1" s="324"/>
      <c r="EG1" s="324"/>
      <c r="EH1" s="324"/>
      <c r="EI1" s="324"/>
      <c r="EJ1" s="324"/>
      <c r="EK1" s="324"/>
      <c r="EL1" s="324"/>
      <c r="EM1" s="324"/>
      <c r="EN1" s="324"/>
      <c r="EO1" s="324"/>
      <c r="EP1" s="324"/>
      <c r="EQ1" s="324"/>
      <c r="ER1" s="324"/>
      <c r="ES1" s="324"/>
      <c r="ET1" s="324"/>
      <c r="EU1" s="324"/>
      <c r="EV1" s="324"/>
      <c r="EW1" s="324"/>
      <c r="EX1" s="324"/>
      <c r="EY1" s="324"/>
      <c r="EZ1" s="324"/>
      <c r="FA1" s="324"/>
      <c r="FB1" s="324"/>
      <c r="FC1" s="324"/>
      <c r="FD1" s="324"/>
      <c r="FE1" s="324"/>
      <c r="FF1" s="324"/>
      <c r="FG1" s="324"/>
      <c r="FH1" s="324"/>
      <c r="FI1" s="324"/>
      <c r="FJ1" s="324"/>
      <c r="FK1" s="324"/>
      <c r="FL1" s="324"/>
      <c r="FM1" s="324"/>
      <c r="FN1" s="324"/>
      <c r="FO1" s="324"/>
      <c r="FP1" s="324"/>
      <c r="FQ1" s="324"/>
      <c r="FR1" s="324"/>
      <c r="FS1" s="324"/>
      <c r="FT1" s="324"/>
      <c r="FU1" s="324"/>
      <c r="FV1" s="324"/>
      <c r="FW1" s="324"/>
      <c r="FX1" s="324"/>
      <c r="FY1" s="324"/>
      <c r="FZ1" s="324"/>
      <c r="GA1" s="324"/>
      <c r="GB1" s="324"/>
      <c r="GC1" s="324"/>
      <c r="GD1" s="324"/>
      <c r="GE1" s="324"/>
      <c r="GF1" s="324"/>
      <c r="GG1" s="324"/>
      <c r="GH1" s="324"/>
      <c r="GI1" s="324"/>
      <c r="GJ1" s="324"/>
      <c r="GK1" s="324"/>
      <c r="GL1" s="324"/>
      <c r="GM1" s="324"/>
      <c r="GN1" s="324"/>
      <c r="GO1" s="324"/>
      <c r="GP1" s="324"/>
      <c r="GQ1" s="324"/>
      <c r="GR1" s="324"/>
      <c r="GS1" s="324"/>
      <c r="GT1" s="324"/>
      <c r="GU1" s="324"/>
      <c r="GV1" s="324"/>
      <c r="GW1" s="324"/>
      <c r="GX1" s="324"/>
      <c r="GY1" s="324"/>
      <c r="GZ1" s="324"/>
      <c r="HA1" s="324"/>
      <c r="HB1" s="324"/>
      <c r="HC1" s="324"/>
      <c r="HD1" s="324"/>
      <c r="HE1" s="324"/>
      <c r="HF1" s="324"/>
      <c r="HG1" s="324"/>
      <c r="HH1" s="324"/>
      <c r="HI1" s="324"/>
      <c r="HJ1" s="324"/>
      <c r="HK1" s="324"/>
      <c r="HL1" s="324"/>
      <c r="HM1" s="324"/>
      <c r="HN1" s="324"/>
      <c r="HO1" s="324"/>
      <c r="HP1" s="324"/>
      <c r="HQ1" s="324"/>
      <c r="HR1" s="324"/>
      <c r="HS1" s="324"/>
      <c r="HT1" s="324"/>
      <c r="HU1" s="324"/>
      <c r="HV1" s="324"/>
      <c r="HW1" s="324"/>
      <c r="HX1" s="324"/>
      <c r="HY1" s="324"/>
      <c r="HZ1" s="324"/>
      <c r="IA1" s="324"/>
      <c r="IB1" s="324"/>
      <c r="IC1" s="324"/>
      <c r="ID1" s="324"/>
      <c r="IE1" s="324"/>
      <c r="IF1" s="324"/>
      <c r="IG1" s="324"/>
      <c r="IH1" s="324"/>
      <c r="II1" s="324"/>
      <c r="IJ1" s="324"/>
      <c r="IK1" s="324"/>
      <c r="IL1" s="324"/>
      <c r="IM1" s="324"/>
      <c r="IN1" s="324"/>
      <c r="IO1" s="324"/>
      <c r="IP1" s="324"/>
      <c r="IQ1" s="324"/>
      <c r="IR1" s="324"/>
    </row>
    <row r="2" spans="1:252" ht="14.5">
      <c r="A2" s="303"/>
      <c r="B2" s="326" t="s">
        <v>301</v>
      </c>
      <c r="C2" s="301"/>
      <c r="D2" s="327" t="e">
        <v>#REF!</v>
      </c>
      <c r="E2" s="327" t="e">
        <v>#REF!</v>
      </c>
      <c r="F2" s="327" t="e">
        <v>#REF!</v>
      </c>
      <c r="G2" s="327" t="e">
        <v>#REF!</v>
      </c>
      <c r="H2" s="327" t="e">
        <v>#REF!</v>
      </c>
      <c r="I2" s="303"/>
    </row>
    <row r="3" spans="1:252" ht="15">
      <c r="A3" s="301"/>
      <c r="B3" s="301"/>
      <c r="C3" s="301"/>
      <c r="D3" s="328"/>
      <c r="E3" s="328"/>
      <c r="F3" s="328"/>
      <c r="G3" s="328"/>
      <c r="H3" s="328"/>
      <c r="I3" s="301"/>
      <c r="J3" s="301"/>
      <c r="K3" s="324"/>
      <c r="L3" s="324"/>
      <c r="M3" s="324"/>
      <c r="N3" s="324"/>
      <c r="O3" s="324"/>
      <c r="P3" s="324"/>
      <c r="Q3" s="324"/>
      <c r="R3" s="324"/>
      <c r="S3" s="324"/>
      <c r="T3" s="324"/>
      <c r="U3" s="324"/>
      <c r="V3" s="324"/>
      <c r="W3" s="324"/>
      <c r="X3" s="324"/>
      <c r="Y3" s="324"/>
      <c r="Z3" s="324"/>
      <c r="AA3" s="324"/>
      <c r="AB3" s="324"/>
      <c r="AC3" s="324"/>
      <c r="AD3" s="324"/>
      <c r="AE3" s="324"/>
      <c r="AF3" s="324"/>
      <c r="AG3" s="324"/>
      <c r="AH3" s="324"/>
      <c r="AI3" s="324"/>
      <c r="AJ3" s="324"/>
      <c r="AK3" s="324"/>
      <c r="AL3" s="324"/>
      <c r="AM3" s="324"/>
      <c r="AN3" s="324"/>
      <c r="AO3" s="324"/>
      <c r="AP3" s="324"/>
      <c r="AQ3" s="324"/>
      <c r="AR3" s="324"/>
      <c r="AS3" s="324"/>
      <c r="AT3" s="324"/>
      <c r="AU3" s="324"/>
      <c r="AV3" s="324"/>
      <c r="AW3" s="324"/>
      <c r="AX3" s="324"/>
      <c r="AY3" s="324"/>
      <c r="AZ3" s="324"/>
      <c r="BA3" s="324"/>
      <c r="BB3" s="324"/>
      <c r="BC3" s="324"/>
      <c r="BD3" s="324"/>
      <c r="BE3" s="324"/>
      <c r="BF3" s="324"/>
      <c r="BG3" s="324"/>
      <c r="BH3" s="324"/>
      <c r="BI3" s="324"/>
      <c r="BJ3" s="324"/>
      <c r="BK3" s="324"/>
      <c r="BL3" s="324"/>
      <c r="BM3" s="324"/>
      <c r="BN3" s="324"/>
      <c r="BO3" s="324"/>
      <c r="BP3" s="324"/>
      <c r="BQ3" s="324"/>
      <c r="BR3" s="324"/>
      <c r="BS3" s="324"/>
      <c r="BT3" s="324"/>
      <c r="BU3" s="324"/>
      <c r="BV3" s="324"/>
      <c r="BW3" s="324"/>
      <c r="BX3" s="324"/>
      <c r="BY3" s="324"/>
      <c r="BZ3" s="324"/>
      <c r="CA3" s="324"/>
      <c r="CB3" s="324"/>
      <c r="CC3" s="324"/>
      <c r="CD3" s="324"/>
      <c r="CE3" s="324"/>
      <c r="CF3" s="324"/>
      <c r="CG3" s="324"/>
      <c r="CH3" s="324"/>
      <c r="CI3" s="324"/>
      <c r="CJ3" s="324"/>
      <c r="CK3" s="324"/>
      <c r="CL3" s="324"/>
      <c r="CM3" s="324"/>
      <c r="CN3" s="324"/>
      <c r="CO3" s="324"/>
      <c r="CP3" s="324"/>
      <c r="CQ3" s="324"/>
      <c r="CR3" s="324"/>
      <c r="CS3" s="324"/>
      <c r="CT3" s="324"/>
      <c r="CU3" s="324"/>
      <c r="CV3" s="324"/>
      <c r="CW3" s="324"/>
      <c r="CX3" s="324"/>
      <c r="CY3" s="324"/>
      <c r="CZ3" s="324"/>
      <c r="DA3" s="324"/>
      <c r="DB3" s="324"/>
      <c r="DC3" s="324"/>
      <c r="DD3" s="324"/>
      <c r="DE3" s="324"/>
      <c r="DF3" s="324"/>
      <c r="DG3" s="324"/>
      <c r="DH3" s="324"/>
      <c r="DI3" s="324"/>
      <c r="DJ3" s="324"/>
      <c r="DK3" s="324"/>
      <c r="DL3" s="324"/>
      <c r="DM3" s="324"/>
      <c r="DN3" s="324"/>
      <c r="DO3" s="324"/>
      <c r="DP3" s="324"/>
      <c r="DQ3" s="324"/>
      <c r="DR3" s="324"/>
      <c r="DS3" s="324"/>
      <c r="DT3" s="324"/>
      <c r="DU3" s="324"/>
      <c r="DV3" s="324"/>
      <c r="DW3" s="324"/>
      <c r="DX3" s="324"/>
      <c r="DY3" s="324"/>
      <c r="DZ3" s="324"/>
      <c r="EA3" s="324"/>
      <c r="EB3" s="324"/>
      <c r="EC3" s="324"/>
      <c r="ED3" s="324"/>
      <c r="EE3" s="324"/>
      <c r="EF3" s="324"/>
      <c r="EG3" s="324"/>
      <c r="EH3" s="324"/>
      <c r="EI3" s="324"/>
      <c r="EJ3" s="324"/>
      <c r="EK3" s="324"/>
      <c r="EL3" s="324"/>
      <c r="EM3" s="324"/>
      <c r="EN3" s="324"/>
      <c r="EO3" s="324"/>
      <c r="EP3" s="324"/>
      <c r="EQ3" s="324"/>
      <c r="ER3" s="324"/>
      <c r="ES3" s="324"/>
      <c r="ET3" s="324"/>
      <c r="EU3" s="324"/>
      <c r="EV3" s="324"/>
      <c r="EW3" s="324"/>
      <c r="EX3" s="324"/>
      <c r="EY3" s="324"/>
      <c r="EZ3" s="324"/>
      <c r="FA3" s="324"/>
      <c r="FB3" s="324"/>
      <c r="FC3" s="324"/>
      <c r="FD3" s="324"/>
      <c r="FE3" s="324"/>
      <c r="FF3" s="324"/>
      <c r="FG3" s="324"/>
      <c r="FH3" s="324"/>
      <c r="FI3" s="324"/>
      <c r="FJ3" s="324"/>
      <c r="FK3" s="324"/>
      <c r="FL3" s="324"/>
      <c r="FM3" s="324"/>
      <c r="FN3" s="324"/>
      <c r="FO3" s="324"/>
      <c r="FP3" s="324"/>
      <c r="FQ3" s="324"/>
      <c r="FR3" s="324"/>
      <c r="FS3" s="324"/>
      <c r="FT3" s="324"/>
      <c r="FU3" s="324"/>
      <c r="FV3" s="324"/>
      <c r="FW3" s="324"/>
      <c r="FX3" s="324"/>
      <c r="FY3" s="324"/>
      <c r="FZ3" s="324"/>
      <c r="GA3" s="324"/>
      <c r="GB3" s="324"/>
      <c r="GC3" s="324"/>
      <c r="GD3" s="324"/>
      <c r="GE3" s="324"/>
      <c r="GF3" s="324"/>
      <c r="GG3" s="324"/>
      <c r="GH3" s="324"/>
      <c r="GI3" s="324"/>
      <c r="GJ3" s="324"/>
      <c r="GK3" s="324"/>
      <c r="GL3" s="324"/>
      <c r="GM3" s="324"/>
      <c r="GN3" s="324"/>
      <c r="GO3" s="324"/>
      <c r="GP3" s="324"/>
      <c r="GQ3" s="324"/>
      <c r="GR3" s="324"/>
      <c r="GS3" s="324"/>
      <c r="GT3" s="324"/>
      <c r="GU3" s="324"/>
      <c r="GV3" s="324"/>
      <c r="GW3" s="324"/>
      <c r="GX3" s="324"/>
      <c r="GY3" s="324"/>
      <c r="GZ3" s="324"/>
      <c r="HA3" s="324"/>
      <c r="HB3" s="324"/>
      <c r="HC3" s="324"/>
      <c r="HD3" s="324"/>
      <c r="HE3" s="324"/>
      <c r="HF3" s="324"/>
      <c r="HG3" s="324"/>
      <c r="HH3" s="324"/>
      <c r="HI3" s="324"/>
      <c r="HJ3" s="324"/>
      <c r="HK3" s="324"/>
      <c r="HL3" s="324"/>
      <c r="HM3" s="324"/>
      <c r="HN3" s="324"/>
      <c r="HO3" s="324"/>
      <c r="HP3" s="324"/>
      <c r="HQ3" s="324"/>
      <c r="HR3" s="324"/>
      <c r="HS3" s="324"/>
      <c r="HT3" s="324"/>
      <c r="HU3" s="324"/>
      <c r="HV3" s="324"/>
      <c r="HW3" s="324"/>
      <c r="HX3" s="324"/>
      <c r="HY3" s="324"/>
      <c r="HZ3" s="324"/>
      <c r="IA3" s="324"/>
      <c r="IB3" s="324"/>
      <c r="IC3" s="324"/>
      <c r="ID3" s="324"/>
      <c r="IE3" s="324"/>
      <c r="IF3" s="324"/>
      <c r="IG3" s="324"/>
      <c r="IH3" s="324"/>
      <c r="II3" s="324"/>
      <c r="IJ3" s="324"/>
      <c r="IK3" s="324"/>
      <c r="IL3" s="324"/>
      <c r="IM3" s="324"/>
      <c r="IN3" s="324"/>
      <c r="IO3" s="324"/>
      <c r="IP3" s="324"/>
      <c r="IQ3" s="324"/>
      <c r="IR3" s="324"/>
    </row>
    <row r="4" spans="1:252" ht="15">
      <c r="A4" s="301"/>
      <c r="B4" s="329" t="e">
        <v>#REF!</v>
      </c>
      <c r="C4" s="301"/>
      <c r="D4" s="330" t="e">
        <v>#REF!</v>
      </c>
      <c r="E4" s="330" t="e">
        <v>#REF!</v>
      </c>
      <c r="F4" s="330" t="e">
        <v>#REF!</v>
      </c>
      <c r="G4" s="330" t="e">
        <v>#REF!</v>
      </c>
      <c r="H4" s="330" t="e">
        <v>#REF!</v>
      </c>
      <c r="I4" s="301"/>
      <c r="J4" s="301"/>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c r="BS4" s="324"/>
      <c r="BT4" s="324"/>
      <c r="BU4" s="324"/>
      <c r="BV4" s="324"/>
      <c r="BW4" s="324"/>
      <c r="BX4" s="324"/>
      <c r="BY4" s="324"/>
      <c r="BZ4" s="324"/>
      <c r="CA4" s="324"/>
      <c r="CB4" s="324"/>
      <c r="CC4" s="324"/>
      <c r="CD4" s="324"/>
      <c r="CE4" s="324"/>
      <c r="CF4" s="324"/>
      <c r="CG4" s="324"/>
      <c r="CH4" s="324"/>
      <c r="CI4" s="324"/>
      <c r="CJ4" s="324"/>
      <c r="CK4" s="324"/>
      <c r="CL4" s="324"/>
      <c r="CM4" s="324"/>
      <c r="CN4" s="324"/>
      <c r="CO4" s="324"/>
      <c r="CP4" s="324"/>
      <c r="CQ4" s="324"/>
      <c r="CR4" s="324"/>
      <c r="CS4" s="324"/>
      <c r="CT4" s="324"/>
      <c r="CU4" s="324"/>
      <c r="CV4" s="324"/>
      <c r="CW4" s="324"/>
      <c r="CX4" s="324"/>
      <c r="CY4" s="324"/>
      <c r="CZ4" s="324"/>
      <c r="DA4" s="324"/>
      <c r="DB4" s="324"/>
      <c r="DC4" s="324"/>
      <c r="DD4" s="324"/>
      <c r="DE4" s="324"/>
      <c r="DF4" s="324"/>
      <c r="DG4" s="324"/>
      <c r="DH4" s="324"/>
      <c r="DI4" s="324"/>
      <c r="DJ4" s="324"/>
      <c r="DK4" s="324"/>
      <c r="DL4" s="324"/>
      <c r="DM4" s="324"/>
      <c r="DN4" s="324"/>
      <c r="DO4" s="324"/>
      <c r="DP4" s="324"/>
      <c r="DQ4" s="324"/>
      <c r="DR4" s="324"/>
      <c r="DS4" s="324"/>
      <c r="DT4" s="324"/>
      <c r="DU4" s="324"/>
      <c r="DV4" s="324"/>
      <c r="DW4" s="324"/>
      <c r="DX4" s="324"/>
      <c r="DY4" s="324"/>
      <c r="DZ4" s="324"/>
      <c r="EA4" s="324"/>
      <c r="EB4" s="324"/>
      <c r="EC4" s="324"/>
      <c r="ED4" s="324"/>
      <c r="EE4" s="324"/>
      <c r="EF4" s="324"/>
      <c r="EG4" s="324"/>
      <c r="EH4" s="324"/>
      <c r="EI4" s="324"/>
      <c r="EJ4" s="324"/>
      <c r="EK4" s="324"/>
      <c r="EL4" s="324"/>
      <c r="EM4" s="324"/>
      <c r="EN4" s="324"/>
      <c r="EO4" s="324"/>
      <c r="EP4" s="324"/>
      <c r="EQ4" s="324"/>
      <c r="ER4" s="324"/>
      <c r="ES4" s="324"/>
      <c r="ET4" s="324"/>
      <c r="EU4" s="324"/>
      <c r="EV4" s="324"/>
      <c r="EW4" s="324"/>
      <c r="EX4" s="324"/>
      <c r="EY4" s="324"/>
      <c r="EZ4" s="324"/>
      <c r="FA4" s="324"/>
      <c r="FB4" s="324"/>
      <c r="FC4" s="324"/>
      <c r="FD4" s="324"/>
      <c r="FE4" s="324"/>
      <c r="FF4" s="324"/>
      <c r="FG4" s="324"/>
      <c r="FH4" s="324"/>
      <c r="FI4" s="324"/>
      <c r="FJ4" s="324"/>
      <c r="FK4" s="324"/>
      <c r="FL4" s="324"/>
      <c r="FM4" s="324"/>
      <c r="FN4" s="324"/>
      <c r="FO4" s="324"/>
      <c r="FP4" s="324"/>
      <c r="FQ4" s="324"/>
      <c r="FR4" s="324"/>
      <c r="FS4" s="324"/>
      <c r="FT4" s="324"/>
      <c r="FU4" s="324"/>
      <c r="FV4" s="324"/>
      <c r="FW4" s="324"/>
      <c r="FX4" s="324"/>
      <c r="FY4" s="324"/>
      <c r="FZ4" s="324"/>
      <c r="GA4" s="324"/>
      <c r="GB4" s="324"/>
      <c r="GC4" s="324"/>
      <c r="GD4" s="324"/>
      <c r="GE4" s="324"/>
      <c r="GF4" s="324"/>
      <c r="GG4" s="324"/>
      <c r="GH4" s="324"/>
      <c r="GI4" s="324"/>
      <c r="GJ4" s="324"/>
      <c r="GK4" s="324"/>
      <c r="GL4" s="324"/>
      <c r="GM4" s="324"/>
      <c r="GN4" s="324"/>
      <c r="GO4" s="324"/>
      <c r="GP4" s="324"/>
      <c r="GQ4" s="324"/>
      <c r="GR4" s="324"/>
      <c r="GS4" s="324"/>
      <c r="GT4" s="324"/>
      <c r="GU4" s="324"/>
      <c r="GV4" s="324"/>
      <c r="GW4" s="324"/>
      <c r="GX4" s="324"/>
      <c r="GY4" s="324"/>
      <c r="GZ4" s="324"/>
      <c r="HA4" s="324"/>
      <c r="HB4" s="324"/>
      <c r="HC4" s="324"/>
      <c r="HD4" s="324"/>
      <c r="HE4" s="324"/>
      <c r="HF4" s="324"/>
      <c r="HG4" s="324"/>
      <c r="HH4" s="324"/>
      <c r="HI4" s="324"/>
      <c r="HJ4" s="324"/>
      <c r="HK4" s="324"/>
      <c r="HL4" s="324"/>
      <c r="HM4" s="324"/>
      <c r="HN4" s="324"/>
      <c r="HO4" s="324"/>
      <c r="HP4" s="324"/>
      <c r="HQ4" s="324"/>
      <c r="HR4" s="324"/>
      <c r="HS4" s="324"/>
      <c r="HT4" s="324"/>
      <c r="HU4" s="324"/>
      <c r="HV4" s="324"/>
      <c r="HW4" s="324"/>
      <c r="HX4" s="324"/>
      <c r="HY4" s="324"/>
      <c r="HZ4" s="324"/>
      <c r="IA4" s="324"/>
      <c r="IB4" s="324"/>
      <c r="IC4" s="324"/>
      <c r="ID4" s="324"/>
      <c r="IE4" s="324"/>
      <c r="IF4" s="324"/>
      <c r="IG4" s="324"/>
      <c r="IH4" s="324"/>
      <c r="II4" s="324"/>
      <c r="IJ4" s="324"/>
      <c r="IK4" s="324"/>
      <c r="IL4" s="324"/>
      <c r="IM4" s="324"/>
      <c r="IN4" s="324"/>
      <c r="IO4" s="324"/>
      <c r="IP4" s="324"/>
      <c r="IQ4" s="324"/>
      <c r="IR4" s="324"/>
    </row>
    <row r="5" spans="1:252" ht="15">
      <c r="A5" s="301"/>
      <c r="B5" s="329" t="e">
        <v>#REF!</v>
      </c>
      <c r="C5" s="301"/>
      <c r="D5" s="330" t="e">
        <v>#REF!</v>
      </c>
      <c r="E5" s="330" t="e">
        <v>#REF!</v>
      </c>
      <c r="F5" s="330" t="e">
        <v>#REF!</v>
      </c>
      <c r="G5" s="330" t="e">
        <v>#REF!</v>
      </c>
      <c r="H5" s="330" t="e">
        <v>#REF!</v>
      </c>
      <c r="I5" s="301"/>
      <c r="J5" s="301"/>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324"/>
      <c r="BE5" s="324"/>
      <c r="BF5" s="324"/>
      <c r="BG5" s="324"/>
      <c r="BH5" s="324"/>
      <c r="BI5" s="324"/>
      <c r="BJ5" s="324"/>
      <c r="BK5" s="324"/>
      <c r="BL5" s="324"/>
      <c r="BM5" s="324"/>
      <c r="BN5" s="324"/>
      <c r="BO5" s="324"/>
      <c r="BP5" s="324"/>
      <c r="BQ5" s="324"/>
      <c r="BR5" s="324"/>
      <c r="BS5" s="324"/>
      <c r="BT5" s="324"/>
      <c r="BU5" s="324"/>
      <c r="BV5" s="324"/>
      <c r="BW5" s="324"/>
      <c r="BX5" s="324"/>
      <c r="BY5" s="324"/>
      <c r="BZ5" s="324"/>
      <c r="CA5" s="324"/>
      <c r="CB5" s="324"/>
      <c r="CC5" s="324"/>
      <c r="CD5" s="324"/>
      <c r="CE5" s="324"/>
      <c r="CF5" s="324"/>
      <c r="CG5" s="324"/>
      <c r="CH5" s="324"/>
      <c r="CI5" s="324"/>
      <c r="CJ5" s="324"/>
      <c r="CK5" s="324"/>
      <c r="CL5" s="324"/>
      <c r="CM5" s="324"/>
      <c r="CN5" s="324"/>
      <c r="CO5" s="324"/>
      <c r="CP5" s="324"/>
      <c r="CQ5" s="324"/>
      <c r="CR5" s="324"/>
      <c r="CS5" s="324"/>
      <c r="CT5" s="324"/>
      <c r="CU5" s="324"/>
      <c r="CV5" s="324"/>
      <c r="CW5" s="324"/>
      <c r="CX5" s="324"/>
      <c r="CY5" s="324"/>
      <c r="CZ5" s="324"/>
      <c r="DA5" s="324"/>
      <c r="DB5" s="324"/>
      <c r="DC5" s="324"/>
      <c r="DD5" s="324"/>
      <c r="DE5" s="324"/>
      <c r="DF5" s="324"/>
      <c r="DG5" s="324"/>
      <c r="DH5" s="324"/>
      <c r="DI5" s="324"/>
      <c r="DJ5" s="324"/>
      <c r="DK5" s="324"/>
      <c r="DL5" s="324"/>
      <c r="DM5" s="324"/>
      <c r="DN5" s="324"/>
      <c r="DO5" s="324"/>
      <c r="DP5" s="324"/>
      <c r="DQ5" s="324"/>
      <c r="DR5" s="324"/>
      <c r="DS5" s="324"/>
      <c r="DT5" s="324"/>
      <c r="DU5" s="324"/>
      <c r="DV5" s="324"/>
      <c r="DW5" s="324"/>
      <c r="DX5" s="324"/>
      <c r="DY5" s="324"/>
      <c r="DZ5" s="324"/>
      <c r="EA5" s="324"/>
      <c r="EB5" s="324"/>
      <c r="EC5" s="324"/>
      <c r="ED5" s="324"/>
      <c r="EE5" s="324"/>
      <c r="EF5" s="324"/>
      <c r="EG5" s="324"/>
      <c r="EH5" s="324"/>
      <c r="EI5" s="324"/>
      <c r="EJ5" s="324"/>
      <c r="EK5" s="324"/>
      <c r="EL5" s="324"/>
      <c r="EM5" s="324"/>
      <c r="EN5" s="324"/>
      <c r="EO5" s="324"/>
      <c r="EP5" s="324"/>
      <c r="EQ5" s="324"/>
      <c r="ER5" s="324"/>
      <c r="ES5" s="324"/>
      <c r="ET5" s="324"/>
      <c r="EU5" s="324"/>
      <c r="EV5" s="324"/>
      <c r="EW5" s="324"/>
      <c r="EX5" s="324"/>
      <c r="EY5" s="324"/>
      <c r="EZ5" s="324"/>
      <c r="FA5" s="324"/>
      <c r="FB5" s="324"/>
      <c r="FC5" s="324"/>
      <c r="FD5" s="324"/>
      <c r="FE5" s="324"/>
      <c r="FF5" s="324"/>
      <c r="FG5" s="324"/>
      <c r="FH5" s="324"/>
      <c r="FI5" s="324"/>
      <c r="FJ5" s="324"/>
      <c r="FK5" s="324"/>
      <c r="FL5" s="324"/>
      <c r="FM5" s="324"/>
      <c r="FN5" s="324"/>
      <c r="FO5" s="324"/>
      <c r="FP5" s="324"/>
      <c r="FQ5" s="324"/>
      <c r="FR5" s="324"/>
      <c r="FS5" s="324"/>
      <c r="FT5" s="324"/>
      <c r="FU5" s="324"/>
      <c r="FV5" s="324"/>
      <c r="FW5" s="324"/>
      <c r="FX5" s="324"/>
      <c r="FY5" s="324"/>
      <c r="FZ5" s="324"/>
      <c r="GA5" s="324"/>
      <c r="GB5" s="324"/>
      <c r="GC5" s="324"/>
      <c r="GD5" s="324"/>
      <c r="GE5" s="324"/>
      <c r="GF5" s="324"/>
      <c r="GG5" s="324"/>
      <c r="GH5" s="324"/>
      <c r="GI5" s="324"/>
      <c r="GJ5" s="324"/>
      <c r="GK5" s="324"/>
      <c r="GL5" s="324"/>
      <c r="GM5" s="324"/>
      <c r="GN5" s="324"/>
      <c r="GO5" s="324"/>
      <c r="GP5" s="324"/>
      <c r="GQ5" s="324"/>
      <c r="GR5" s="324"/>
      <c r="GS5" s="324"/>
      <c r="GT5" s="324"/>
      <c r="GU5" s="324"/>
      <c r="GV5" s="324"/>
      <c r="GW5" s="324"/>
      <c r="GX5" s="324"/>
      <c r="GY5" s="324"/>
      <c r="GZ5" s="324"/>
      <c r="HA5" s="324"/>
      <c r="HB5" s="324"/>
      <c r="HC5" s="324"/>
      <c r="HD5" s="324"/>
      <c r="HE5" s="324"/>
      <c r="HF5" s="324"/>
      <c r="HG5" s="324"/>
      <c r="HH5" s="324"/>
      <c r="HI5" s="324"/>
      <c r="HJ5" s="324"/>
      <c r="HK5" s="324"/>
      <c r="HL5" s="324"/>
      <c r="HM5" s="324"/>
      <c r="HN5" s="324"/>
      <c r="HO5" s="324"/>
      <c r="HP5" s="324"/>
      <c r="HQ5" s="324"/>
      <c r="HR5" s="324"/>
      <c r="HS5" s="324"/>
      <c r="HT5" s="324"/>
      <c r="HU5" s="324"/>
      <c r="HV5" s="324"/>
      <c r="HW5" s="324"/>
      <c r="HX5" s="324"/>
      <c r="HY5" s="324"/>
      <c r="HZ5" s="324"/>
      <c r="IA5" s="324"/>
      <c r="IB5" s="324"/>
      <c r="IC5" s="324"/>
      <c r="ID5" s="324"/>
      <c r="IE5" s="324"/>
      <c r="IF5" s="324"/>
      <c r="IG5" s="324"/>
      <c r="IH5" s="324"/>
      <c r="II5" s="324"/>
      <c r="IJ5" s="324"/>
      <c r="IK5" s="324"/>
      <c r="IL5" s="324"/>
      <c r="IM5" s="324"/>
      <c r="IN5" s="324"/>
      <c r="IO5" s="324"/>
      <c r="IP5" s="324"/>
      <c r="IQ5" s="324"/>
      <c r="IR5" s="324"/>
    </row>
    <row r="6" spans="1:252" ht="15">
      <c r="A6" s="301"/>
      <c r="B6" s="329" t="e">
        <v>#REF!</v>
      </c>
      <c r="C6" s="301"/>
      <c r="D6" s="330" t="e">
        <v>#REF!</v>
      </c>
      <c r="E6" s="330" t="e">
        <v>#REF!</v>
      </c>
      <c r="F6" s="330" t="e">
        <v>#REF!</v>
      </c>
      <c r="G6" s="330" t="e">
        <v>#REF!</v>
      </c>
      <c r="H6" s="330" t="e">
        <v>#REF!</v>
      </c>
      <c r="I6" s="301"/>
      <c r="J6" s="301"/>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4"/>
      <c r="AJ6" s="324"/>
      <c r="AK6" s="324"/>
      <c r="AL6" s="324"/>
      <c r="AM6" s="324"/>
      <c r="AN6" s="324"/>
      <c r="AO6" s="324"/>
      <c r="AP6" s="324"/>
      <c r="AQ6" s="324"/>
      <c r="AR6" s="324"/>
      <c r="AS6" s="324"/>
      <c r="AT6" s="324"/>
      <c r="AU6" s="324"/>
      <c r="AV6" s="324"/>
      <c r="AW6" s="324"/>
      <c r="AX6" s="324"/>
      <c r="AY6" s="324"/>
      <c r="AZ6" s="324"/>
      <c r="BA6" s="324"/>
      <c r="BB6" s="324"/>
      <c r="BC6" s="324"/>
      <c r="BD6" s="324"/>
      <c r="BE6" s="324"/>
      <c r="BF6" s="324"/>
      <c r="BG6" s="324"/>
      <c r="BH6" s="324"/>
      <c r="BI6" s="324"/>
      <c r="BJ6" s="324"/>
      <c r="BK6" s="324"/>
      <c r="BL6" s="324"/>
      <c r="BM6" s="324"/>
      <c r="BN6" s="324"/>
      <c r="BO6" s="324"/>
      <c r="BP6" s="324"/>
      <c r="BQ6" s="324"/>
      <c r="BR6" s="324"/>
      <c r="BS6" s="324"/>
      <c r="BT6" s="324"/>
      <c r="BU6" s="324"/>
      <c r="BV6" s="324"/>
      <c r="BW6" s="324"/>
      <c r="BX6" s="324"/>
      <c r="BY6" s="324"/>
      <c r="BZ6" s="324"/>
      <c r="CA6" s="324"/>
      <c r="CB6" s="324"/>
      <c r="CC6" s="324"/>
      <c r="CD6" s="324"/>
      <c r="CE6" s="324"/>
      <c r="CF6" s="324"/>
      <c r="CG6" s="324"/>
      <c r="CH6" s="324"/>
      <c r="CI6" s="324"/>
      <c r="CJ6" s="324"/>
      <c r="CK6" s="324"/>
      <c r="CL6" s="324"/>
      <c r="CM6" s="324"/>
      <c r="CN6" s="324"/>
      <c r="CO6" s="324"/>
      <c r="CP6" s="324"/>
      <c r="CQ6" s="324"/>
      <c r="CR6" s="324"/>
      <c r="CS6" s="324"/>
      <c r="CT6" s="324"/>
      <c r="CU6" s="324"/>
      <c r="CV6" s="324"/>
      <c r="CW6" s="324"/>
      <c r="CX6" s="324"/>
      <c r="CY6" s="324"/>
      <c r="CZ6" s="324"/>
      <c r="DA6" s="324"/>
      <c r="DB6" s="324"/>
      <c r="DC6" s="324"/>
      <c r="DD6" s="324"/>
      <c r="DE6" s="324"/>
      <c r="DF6" s="324"/>
      <c r="DG6" s="324"/>
      <c r="DH6" s="324"/>
      <c r="DI6" s="324"/>
      <c r="DJ6" s="324"/>
      <c r="DK6" s="324"/>
      <c r="DL6" s="324"/>
      <c r="DM6" s="324"/>
      <c r="DN6" s="324"/>
      <c r="DO6" s="324"/>
      <c r="DP6" s="324"/>
      <c r="DQ6" s="324"/>
      <c r="DR6" s="324"/>
      <c r="DS6" s="324"/>
      <c r="DT6" s="324"/>
      <c r="DU6" s="324"/>
      <c r="DV6" s="324"/>
      <c r="DW6" s="324"/>
      <c r="DX6" s="324"/>
      <c r="DY6" s="324"/>
      <c r="DZ6" s="324"/>
      <c r="EA6" s="324"/>
      <c r="EB6" s="324"/>
      <c r="EC6" s="324"/>
      <c r="ED6" s="324"/>
      <c r="EE6" s="324"/>
      <c r="EF6" s="324"/>
      <c r="EG6" s="324"/>
      <c r="EH6" s="324"/>
      <c r="EI6" s="324"/>
      <c r="EJ6" s="324"/>
      <c r="EK6" s="324"/>
      <c r="EL6" s="324"/>
      <c r="EM6" s="324"/>
      <c r="EN6" s="324"/>
      <c r="EO6" s="324"/>
      <c r="EP6" s="324"/>
      <c r="EQ6" s="324"/>
      <c r="ER6" s="324"/>
      <c r="ES6" s="324"/>
      <c r="ET6" s="324"/>
      <c r="EU6" s="324"/>
      <c r="EV6" s="324"/>
      <c r="EW6" s="324"/>
      <c r="EX6" s="324"/>
      <c r="EY6" s="324"/>
      <c r="EZ6" s="324"/>
      <c r="FA6" s="324"/>
      <c r="FB6" s="324"/>
      <c r="FC6" s="324"/>
      <c r="FD6" s="324"/>
      <c r="FE6" s="324"/>
      <c r="FF6" s="324"/>
      <c r="FG6" s="324"/>
      <c r="FH6" s="324"/>
      <c r="FI6" s="324"/>
      <c r="FJ6" s="324"/>
      <c r="FK6" s="324"/>
      <c r="FL6" s="324"/>
      <c r="FM6" s="324"/>
      <c r="FN6" s="324"/>
      <c r="FO6" s="324"/>
      <c r="FP6" s="324"/>
      <c r="FQ6" s="324"/>
      <c r="FR6" s="324"/>
      <c r="FS6" s="324"/>
      <c r="FT6" s="324"/>
      <c r="FU6" s="324"/>
      <c r="FV6" s="324"/>
      <c r="FW6" s="324"/>
      <c r="FX6" s="324"/>
      <c r="FY6" s="324"/>
      <c r="FZ6" s="324"/>
      <c r="GA6" s="324"/>
      <c r="GB6" s="324"/>
      <c r="GC6" s="324"/>
      <c r="GD6" s="324"/>
      <c r="GE6" s="324"/>
      <c r="GF6" s="324"/>
      <c r="GG6" s="324"/>
      <c r="GH6" s="324"/>
      <c r="GI6" s="324"/>
      <c r="GJ6" s="324"/>
      <c r="GK6" s="324"/>
      <c r="GL6" s="324"/>
      <c r="GM6" s="324"/>
      <c r="GN6" s="324"/>
      <c r="GO6" s="324"/>
      <c r="GP6" s="324"/>
      <c r="GQ6" s="324"/>
      <c r="GR6" s="324"/>
      <c r="GS6" s="324"/>
      <c r="GT6" s="324"/>
      <c r="GU6" s="324"/>
      <c r="GV6" s="324"/>
      <c r="GW6" s="324"/>
      <c r="GX6" s="324"/>
      <c r="GY6" s="324"/>
      <c r="GZ6" s="324"/>
      <c r="HA6" s="324"/>
      <c r="HB6" s="324"/>
      <c r="HC6" s="324"/>
      <c r="HD6" s="324"/>
      <c r="HE6" s="324"/>
      <c r="HF6" s="324"/>
      <c r="HG6" s="324"/>
      <c r="HH6" s="324"/>
      <c r="HI6" s="324"/>
      <c r="HJ6" s="324"/>
      <c r="HK6" s="324"/>
      <c r="HL6" s="324"/>
      <c r="HM6" s="324"/>
      <c r="HN6" s="324"/>
      <c r="HO6" s="324"/>
      <c r="HP6" s="324"/>
      <c r="HQ6" s="324"/>
      <c r="HR6" s="324"/>
      <c r="HS6" s="324"/>
      <c r="HT6" s="324"/>
      <c r="HU6" s="324"/>
      <c r="HV6" s="324"/>
      <c r="HW6" s="324"/>
      <c r="HX6" s="324"/>
      <c r="HY6" s="324"/>
      <c r="HZ6" s="324"/>
      <c r="IA6" s="324"/>
      <c r="IB6" s="324"/>
      <c r="IC6" s="324"/>
      <c r="ID6" s="324"/>
      <c r="IE6" s="324"/>
      <c r="IF6" s="324"/>
      <c r="IG6" s="324"/>
      <c r="IH6" s="324"/>
      <c r="II6" s="324"/>
      <c r="IJ6" s="324"/>
      <c r="IK6" s="324"/>
      <c r="IL6" s="324"/>
      <c r="IM6" s="324"/>
      <c r="IN6" s="324"/>
      <c r="IO6" s="324"/>
      <c r="IP6" s="324"/>
      <c r="IQ6" s="324"/>
      <c r="IR6" s="324"/>
    </row>
    <row r="7" spans="1:252" s="335" customFormat="1" ht="14.5">
      <c r="A7" s="325"/>
      <c r="B7" s="331" t="e">
        <v>#REF!</v>
      </c>
      <c r="C7" s="332"/>
      <c r="D7" s="333" t="e">
        <v>#REF!</v>
      </c>
      <c r="E7" s="333" t="e">
        <v>#REF!</v>
      </c>
      <c r="F7" s="333" t="e">
        <v>#REF!</v>
      </c>
      <c r="G7" s="333" t="e">
        <v>#REF!</v>
      </c>
      <c r="H7" s="333" t="e">
        <v>#REF!</v>
      </c>
      <c r="I7" s="325"/>
      <c r="J7" s="325"/>
      <c r="K7" s="325"/>
      <c r="L7" s="334"/>
      <c r="M7" s="334"/>
      <c r="N7" s="334"/>
      <c r="O7" s="334"/>
      <c r="P7" s="334"/>
      <c r="Q7" s="334"/>
      <c r="R7" s="334"/>
      <c r="S7" s="334"/>
      <c r="T7" s="334"/>
      <c r="U7" s="334"/>
      <c r="V7" s="334"/>
      <c r="W7" s="334"/>
      <c r="X7" s="334"/>
      <c r="Y7" s="334"/>
      <c r="Z7" s="334"/>
      <c r="AA7" s="334"/>
      <c r="AB7" s="334"/>
      <c r="AC7" s="334"/>
      <c r="AD7" s="334"/>
      <c r="AE7" s="334"/>
      <c r="AF7" s="334"/>
      <c r="AG7" s="334"/>
      <c r="AH7" s="334"/>
      <c r="AI7" s="334"/>
      <c r="AJ7" s="334"/>
      <c r="AK7" s="334"/>
      <c r="AL7" s="334"/>
      <c r="AM7" s="334"/>
      <c r="AN7" s="334"/>
      <c r="AO7" s="334"/>
      <c r="AP7" s="334"/>
      <c r="AQ7" s="334"/>
      <c r="AR7" s="334"/>
      <c r="AS7" s="334"/>
      <c r="AT7" s="334"/>
      <c r="AU7" s="334"/>
      <c r="AV7" s="334"/>
      <c r="AW7" s="334"/>
      <c r="AX7" s="334"/>
      <c r="AY7" s="334"/>
      <c r="AZ7" s="334"/>
      <c r="BA7" s="334"/>
      <c r="BB7" s="334"/>
      <c r="BC7" s="334"/>
      <c r="BD7" s="334"/>
      <c r="BE7" s="334"/>
      <c r="BF7" s="334"/>
      <c r="BG7" s="334"/>
      <c r="BH7" s="334"/>
      <c r="BI7" s="334"/>
      <c r="BJ7" s="334"/>
      <c r="BK7" s="334"/>
      <c r="BL7" s="334"/>
      <c r="BM7" s="334"/>
      <c r="BN7" s="334"/>
      <c r="BO7" s="334"/>
      <c r="BP7" s="334"/>
      <c r="BQ7" s="334"/>
      <c r="BR7" s="334"/>
      <c r="BS7" s="334"/>
      <c r="BT7" s="334"/>
      <c r="BU7" s="334"/>
      <c r="BV7" s="334"/>
      <c r="BW7" s="334"/>
      <c r="BX7" s="334"/>
      <c r="BY7" s="334"/>
      <c r="BZ7" s="334"/>
      <c r="CA7" s="334"/>
      <c r="CB7" s="334"/>
      <c r="CC7" s="334"/>
      <c r="CD7" s="334"/>
      <c r="CE7" s="334"/>
      <c r="CF7" s="334"/>
      <c r="CG7" s="334"/>
      <c r="CH7" s="334"/>
      <c r="CI7" s="334"/>
      <c r="CJ7" s="334"/>
      <c r="CK7" s="334"/>
      <c r="CL7" s="334"/>
      <c r="CM7" s="334"/>
      <c r="CN7" s="334"/>
      <c r="CO7" s="334"/>
      <c r="CP7" s="334"/>
      <c r="CQ7" s="334"/>
      <c r="CR7" s="334"/>
      <c r="CS7" s="334"/>
      <c r="CT7" s="334"/>
      <c r="CU7" s="334"/>
      <c r="CV7" s="334"/>
      <c r="CW7" s="334"/>
      <c r="CX7" s="334"/>
      <c r="CY7" s="334"/>
      <c r="CZ7" s="334"/>
      <c r="DA7" s="334"/>
      <c r="DB7" s="334"/>
      <c r="DC7" s="334"/>
      <c r="DD7" s="334"/>
      <c r="DE7" s="334"/>
      <c r="DF7" s="334"/>
      <c r="DG7" s="334"/>
      <c r="DH7" s="334"/>
      <c r="DI7" s="334"/>
      <c r="DJ7" s="334"/>
      <c r="DK7" s="334"/>
      <c r="DL7" s="334"/>
      <c r="DM7" s="334"/>
      <c r="DN7" s="334"/>
      <c r="DO7" s="334"/>
      <c r="DP7" s="334"/>
      <c r="DQ7" s="334"/>
      <c r="DR7" s="334"/>
      <c r="DS7" s="334"/>
      <c r="DT7" s="334"/>
      <c r="DU7" s="334"/>
      <c r="DV7" s="334"/>
      <c r="DW7" s="334"/>
      <c r="DX7" s="334"/>
      <c r="DY7" s="334"/>
      <c r="DZ7" s="334"/>
      <c r="EA7" s="334"/>
      <c r="EB7" s="334"/>
      <c r="EC7" s="334"/>
      <c r="ED7" s="334"/>
      <c r="EE7" s="334"/>
      <c r="EF7" s="334"/>
      <c r="EG7" s="334"/>
      <c r="EH7" s="334"/>
      <c r="EI7" s="334"/>
      <c r="EJ7" s="334"/>
      <c r="EK7" s="334"/>
      <c r="EL7" s="334"/>
      <c r="EM7" s="334"/>
      <c r="EN7" s="334"/>
      <c r="EO7" s="334"/>
      <c r="EP7" s="334"/>
      <c r="EQ7" s="334"/>
      <c r="ER7" s="334"/>
      <c r="ES7" s="334"/>
      <c r="ET7" s="334"/>
      <c r="EU7" s="334"/>
      <c r="EV7" s="334"/>
      <c r="EW7" s="334"/>
      <c r="EX7" s="334"/>
      <c r="EY7" s="334"/>
      <c r="EZ7" s="334"/>
      <c r="FA7" s="334"/>
      <c r="FB7" s="334"/>
      <c r="FC7" s="334"/>
      <c r="FD7" s="334"/>
      <c r="FE7" s="334"/>
      <c r="FF7" s="334"/>
      <c r="FG7" s="334"/>
      <c r="FH7" s="334"/>
      <c r="FI7" s="334"/>
      <c r="FJ7" s="334"/>
      <c r="FK7" s="334"/>
      <c r="FL7" s="334"/>
      <c r="FM7" s="334"/>
      <c r="FN7" s="334"/>
      <c r="FO7" s="334"/>
      <c r="FP7" s="334"/>
      <c r="FQ7" s="334"/>
      <c r="FR7" s="334"/>
      <c r="FS7" s="334"/>
      <c r="FT7" s="334"/>
      <c r="FU7" s="334"/>
      <c r="FV7" s="334"/>
      <c r="FW7" s="334"/>
      <c r="FX7" s="334"/>
      <c r="FY7" s="334"/>
      <c r="FZ7" s="334"/>
      <c r="GA7" s="334"/>
      <c r="GB7" s="334"/>
      <c r="GC7" s="334"/>
      <c r="GD7" s="334"/>
      <c r="GE7" s="334"/>
      <c r="GF7" s="334"/>
      <c r="GG7" s="334"/>
      <c r="GH7" s="334"/>
      <c r="GI7" s="334"/>
      <c r="GJ7" s="334"/>
      <c r="GK7" s="334"/>
      <c r="GL7" s="334"/>
      <c r="GM7" s="334"/>
      <c r="GN7" s="334"/>
      <c r="GO7" s="334"/>
      <c r="GP7" s="334"/>
      <c r="GQ7" s="334"/>
      <c r="GR7" s="334"/>
      <c r="GS7" s="334"/>
      <c r="GT7" s="334"/>
      <c r="GU7" s="334"/>
      <c r="GV7" s="334"/>
      <c r="GW7" s="334"/>
      <c r="GX7" s="334"/>
      <c r="GY7" s="334"/>
      <c r="GZ7" s="334"/>
      <c r="HA7" s="334"/>
      <c r="HB7" s="334"/>
      <c r="HC7" s="334"/>
      <c r="HD7" s="334"/>
      <c r="HE7" s="334"/>
      <c r="HF7" s="334"/>
      <c r="HG7" s="334"/>
      <c r="HH7" s="334"/>
      <c r="HI7" s="334"/>
      <c r="HJ7" s="334"/>
      <c r="HK7" s="334"/>
      <c r="HL7" s="334"/>
      <c r="HM7" s="334"/>
      <c r="HN7" s="334"/>
      <c r="HO7" s="334"/>
      <c r="HP7" s="334"/>
      <c r="HQ7" s="334"/>
      <c r="HR7" s="334"/>
      <c r="HS7" s="334"/>
      <c r="HT7" s="334"/>
      <c r="HU7" s="334"/>
      <c r="HV7" s="334"/>
      <c r="HW7" s="334"/>
      <c r="HX7" s="334"/>
      <c r="HY7" s="334"/>
      <c r="HZ7" s="334"/>
      <c r="IA7" s="334"/>
      <c r="IB7" s="334"/>
      <c r="IC7" s="334"/>
      <c r="ID7" s="334"/>
      <c r="IE7" s="334"/>
      <c r="IF7" s="334"/>
      <c r="IG7" s="334"/>
      <c r="IH7" s="334"/>
      <c r="II7" s="334"/>
      <c r="IJ7" s="334"/>
      <c r="IK7" s="334"/>
      <c r="IL7" s="334"/>
      <c r="IM7" s="334"/>
      <c r="IN7" s="334"/>
      <c r="IO7" s="334"/>
      <c r="IP7" s="334"/>
      <c r="IQ7" s="334"/>
      <c r="IR7" s="334"/>
    </row>
    <row r="8" spans="1:252" ht="15">
      <c r="A8" s="301"/>
      <c r="B8" s="329"/>
      <c r="C8" s="301"/>
      <c r="D8" s="330"/>
      <c r="E8" s="330"/>
      <c r="F8" s="330"/>
      <c r="G8" s="330"/>
      <c r="H8" s="330"/>
      <c r="I8" s="301"/>
      <c r="J8" s="301"/>
      <c r="K8" s="324"/>
      <c r="L8" s="324"/>
      <c r="M8" s="324"/>
      <c r="N8" s="324"/>
      <c r="O8" s="324"/>
      <c r="P8" s="324"/>
      <c r="Q8" s="324"/>
      <c r="R8" s="324"/>
      <c r="S8" s="324"/>
      <c r="T8" s="324"/>
      <c r="U8" s="324"/>
      <c r="V8" s="324"/>
      <c r="W8" s="324"/>
      <c r="X8" s="324"/>
      <c r="Y8" s="324"/>
      <c r="Z8" s="324"/>
      <c r="AA8" s="324"/>
      <c r="AB8" s="324"/>
      <c r="AC8" s="324"/>
      <c r="AD8" s="324"/>
      <c r="AE8" s="324"/>
      <c r="AF8" s="324"/>
      <c r="AG8" s="324"/>
      <c r="AH8" s="324"/>
      <c r="AI8" s="324"/>
      <c r="AJ8" s="324"/>
      <c r="AK8" s="324"/>
      <c r="AL8" s="324"/>
      <c r="AM8" s="324"/>
      <c r="AN8" s="324"/>
      <c r="AO8" s="324"/>
      <c r="AP8" s="324"/>
      <c r="AQ8" s="324"/>
      <c r="AR8" s="324"/>
      <c r="AS8" s="324"/>
      <c r="AT8" s="324"/>
      <c r="AU8" s="324"/>
      <c r="AV8" s="324"/>
      <c r="AW8" s="324"/>
      <c r="AX8" s="324"/>
      <c r="AY8" s="324"/>
      <c r="AZ8" s="324"/>
      <c r="BA8" s="324"/>
      <c r="BB8" s="324"/>
      <c r="BC8" s="324"/>
      <c r="BD8" s="324"/>
      <c r="BE8" s="324"/>
      <c r="BF8" s="324"/>
      <c r="BG8" s="324"/>
      <c r="BH8" s="324"/>
      <c r="BI8" s="324"/>
      <c r="BJ8" s="324"/>
      <c r="BK8" s="324"/>
      <c r="BL8" s="324"/>
      <c r="BM8" s="324"/>
      <c r="BN8" s="324"/>
      <c r="BO8" s="324"/>
      <c r="BP8" s="324"/>
      <c r="BQ8" s="324"/>
      <c r="BR8" s="324"/>
      <c r="BS8" s="324"/>
      <c r="BT8" s="324"/>
      <c r="BU8" s="324"/>
      <c r="BV8" s="324"/>
      <c r="BW8" s="324"/>
      <c r="BX8" s="324"/>
      <c r="BY8" s="324"/>
      <c r="BZ8" s="324"/>
      <c r="CA8" s="324"/>
      <c r="CB8" s="324"/>
      <c r="CC8" s="324"/>
      <c r="CD8" s="324"/>
      <c r="CE8" s="324"/>
      <c r="CF8" s="324"/>
      <c r="CG8" s="324"/>
      <c r="CH8" s="324"/>
      <c r="CI8" s="324"/>
      <c r="CJ8" s="324"/>
      <c r="CK8" s="324"/>
      <c r="CL8" s="324"/>
      <c r="CM8" s="324"/>
      <c r="CN8" s="324"/>
      <c r="CO8" s="324"/>
      <c r="CP8" s="324"/>
      <c r="CQ8" s="324"/>
      <c r="CR8" s="324"/>
      <c r="CS8" s="324"/>
      <c r="CT8" s="324"/>
      <c r="CU8" s="324"/>
      <c r="CV8" s="324"/>
      <c r="CW8" s="324"/>
      <c r="CX8" s="324"/>
      <c r="CY8" s="324"/>
      <c r="CZ8" s="324"/>
      <c r="DA8" s="324"/>
      <c r="DB8" s="324"/>
      <c r="DC8" s="324"/>
      <c r="DD8" s="324"/>
      <c r="DE8" s="324"/>
      <c r="DF8" s="324"/>
      <c r="DG8" s="324"/>
      <c r="DH8" s="324"/>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c r="FU8" s="324"/>
      <c r="FV8" s="324"/>
      <c r="FW8" s="324"/>
      <c r="FX8" s="324"/>
      <c r="FY8" s="324"/>
      <c r="FZ8" s="324"/>
      <c r="GA8" s="324"/>
      <c r="GB8" s="324"/>
      <c r="GC8" s="324"/>
      <c r="GD8" s="324"/>
      <c r="GE8" s="324"/>
      <c r="GF8" s="324"/>
      <c r="GG8" s="324"/>
      <c r="GH8" s="324"/>
      <c r="GI8" s="324"/>
      <c r="GJ8" s="324"/>
      <c r="GK8" s="324"/>
      <c r="GL8" s="324"/>
      <c r="GM8" s="324"/>
      <c r="GN8" s="324"/>
      <c r="GO8" s="324"/>
      <c r="GP8" s="324"/>
      <c r="GQ8" s="324"/>
      <c r="GR8" s="324"/>
      <c r="GS8" s="324"/>
      <c r="GT8" s="324"/>
      <c r="GU8" s="324"/>
      <c r="GV8" s="324"/>
      <c r="GW8" s="324"/>
      <c r="GX8" s="324"/>
      <c r="GY8" s="324"/>
      <c r="GZ8" s="324"/>
      <c r="HA8" s="324"/>
      <c r="HB8" s="324"/>
      <c r="HC8" s="324"/>
      <c r="HD8" s="324"/>
      <c r="HE8" s="324"/>
      <c r="HF8" s="324"/>
      <c r="HG8" s="324"/>
      <c r="HH8" s="324"/>
      <c r="HI8" s="324"/>
      <c r="HJ8" s="324"/>
      <c r="HK8" s="324"/>
      <c r="HL8" s="324"/>
      <c r="HM8" s="324"/>
      <c r="HN8" s="324"/>
      <c r="HO8" s="324"/>
      <c r="HP8" s="324"/>
      <c r="HQ8" s="324"/>
      <c r="HR8" s="324"/>
      <c r="HS8" s="324"/>
      <c r="HT8" s="324"/>
      <c r="HU8" s="324"/>
      <c r="HV8" s="324"/>
      <c r="HW8" s="324"/>
      <c r="HX8" s="324"/>
      <c r="HY8" s="324"/>
      <c r="HZ8" s="324"/>
      <c r="IA8" s="324"/>
      <c r="IB8" s="324"/>
      <c r="IC8" s="324"/>
      <c r="ID8" s="324"/>
      <c r="IE8" s="324"/>
      <c r="IF8" s="324"/>
      <c r="IG8" s="324"/>
      <c r="IH8" s="324"/>
      <c r="II8" s="324"/>
      <c r="IJ8" s="324"/>
      <c r="IK8" s="324"/>
      <c r="IL8" s="324"/>
      <c r="IM8" s="324"/>
      <c r="IN8" s="324"/>
      <c r="IO8" s="324"/>
      <c r="IP8" s="324"/>
      <c r="IQ8" s="324"/>
      <c r="IR8" s="324"/>
    </row>
    <row r="9" spans="1:252" ht="15">
      <c r="A9" s="301"/>
      <c r="B9" s="329" t="e">
        <v>#REF!</v>
      </c>
      <c r="C9" s="301"/>
      <c r="D9" s="330" t="e">
        <v>#REF!</v>
      </c>
      <c r="E9" s="330" t="e">
        <v>#REF!</v>
      </c>
      <c r="F9" s="330" t="e">
        <v>#REF!</v>
      </c>
      <c r="G9" s="330" t="e">
        <v>#REF!</v>
      </c>
      <c r="H9" s="330" t="e">
        <v>#REF!</v>
      </c>
      <c r="I9" s="301"/>
      <c r="J9" s="301"/>
      <c r="K9" s="324"/>
      <c r="L9" s="324"/>
      <c r="M9" s="324"/>
      <c r="N9" s="324"/>
      <c r="O9" s="324"/>
      <c r="P9" s="324"/>
      <c r="Q9" s="324"/>
      <c r="R9" s="324"/>
      <c r="S9" s="324"/>
      <c r="T9" s="324"/>
      <c r="U9" s="324"/>
      <c r="V9" s="324"/>
      <c r="W9" s="324"/>
      <c r="X9" s="324"/>
      <c r="Y9" s="324"/>
      <c r="Z9" s="324"/>
      <c r="AA9" s="324"/>
      <c r="AB9" s="324"/>
      <c r="AC9" s="324"/>
      <c r="AD9" s="324"/>
      <c r="AE9" s="324"/>
      <c r="AF9" s="324"/>
      <c r="AG9" s="324"/>
      <c r="AH9" s="324"/>
      <c r="AI9" s="324"/>
      <c r="AJ9" s="324"/>
      <c r="AK9" s="324"/>
      <c r="AL9" s="324"/>
      <c r="AM9" s="324"/>
      <c r="AN9" s="324"/>
      <c r="AO9" s="324"/>
      <c r="AP9" s="324"/>
      <c r="AQ9" s="324"/>
      <c r="AR9" s="324"/>
      <c r="AS9" s="324"/>
      <c r="AT9" s="324"/>
      <c r="AU9" s="324"/>
      <c r="AV9" s="324"/>
      <c r="AW9" s="324"/>
      <c r="AX9" s="324"/>
      <c r="AY9" s="324"/>
      <c r="AZ9" s="324"/>
      <c r="BA9" s="324"/>
      <c r="BB9" s="324"/>
      <c r="BC9" s="324"/>
      <c r="BD9" s="324"/>
      <c r="BE9" s="324"/>
      <c r="BF9" s="324"/>
      <c r="BG9" s="324"/>
      <c r="BH9" s="324"/>
      <c r="BI9" s="324"/>
      <c r="BJ9" s="324"/>
      <c r="BK9" s="324"/>
      <c r="BL9" s="324"/>
      <c r="BM9" s="324"/>
      <c r="BN9" s="324"/>
      <c r="BO9" s="324"/>
      <c r="BP9" s="324"/>
      <c r="BQ9" s="324"/>
      <c r="BR9" s="324"/>
      <c r="BS9" s="324"/>
      <c r="BT9" s="324"/>
      <c r="BU9" s="324"/>
      <c r="BV9" s="324"/>
      <c r="BW9" s="324"/>
      <c r="BX9" s="324"/>
      <c r="BY9" s="324"/>
      <c r="BZ9" s="324"/>
      <c r="CA9" s="324"/>
      <c r="CB9" s="324"/>
      <c r="CC9" s="324"/>
      <c r="CD9" s="324"/>
      <c r="CE9" s="324"/>
      <c r="CF9" s="324"/>
      <c r="CG9" s="324"/>
      <c r="CH9" s="324"/>
      <c r="CI9" s="324"/>
      <c r="CJ9" s="324"/>
      <c r="CK9" s="324"/>
      <c r="CL9" s="324"/>
      <c r="CM9" s="324"/>
      <c r="CN9" s="324"/>
      <c r="CO9" s="324"/>
      <c r="CP9" s="324"/>
      <c r="CQ9" s="324"/>
      <c r="CR9" s="324"/>
      <c r="CS9" s="324"/>
      <c r="CT9" s="324"/>
      <c r="CU9" s="324"/>
      <c r="CV9" s="324"/>
      <c r="CW9" s="324"/>
      <c r="CX9" s="324"/>
      <c r="CY9" s="324"/>
      <c r="CZ9" s="324"/>
      <c r="DA9" s="324"/>
      <c r="DB9" s="324"/>
      <c r="DC9" s="324"/>
      <c r="DD9" s="324"/>
      <c r="DE9" s="324"/>
      <c r="DF9" s="324"/>
      <c r="DG9" s="324"/>
      <c r="DH9" s="324"/>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c r="FU9" s="324"/>
      <c r="FV9" s="324"/>
      <c r="FW9" s="324"/>
      <c r="FX9" s="324"/>
      <c r="FY9" s="324"/>
      <c r="FZ9" s="324"/>
      <c r="GA9" s="324"/>
      <c r="GB9" s="324"/>
      <c r="GC9" s="324"/>
      <c r="GD9" s="324"/>
      <c r="GE9" s="324"/>
      <c r="GF9" s="324"/>
      <c r="GG9" s="324"/>
      <c r="GH9" s="324"/>
      <c r="GI9" s="324"/>
      <c r="GJ9" s="324"/>
      <c r="GK9" s="324"/>
      <c r="GL9" s="324"/>
      <c r="GM9" s="324"/>
      <c r="GN9" s="324"/>
      <c r="GO9" s="324"/>
      <c r="GP9" s="324"/>
      <c r="GQ9" s="324"/>
      <c r="GR9" s="324"/>
      <c r="GS9" s="324"/>
      <c r="GT9" s="324"/>
      <c r="GU9" s="324"/>
      <c r="GV9" s="324"/>
      <c r="GW9" s="324"/>
      <c r="GX9" s="324"/>
      <c r="GY9" s="324"/>
      <c r="GZ9" s="324"/>
      <c r="HA9" s="324"/>
      <c r="HB9" s="324"/>
      <c r="HC9" s="324"/>
      <c r="HD9" s="324"/>
      <c r="HE9" s="324"/>
      <c r="HF9" s="324"/>
      <c r="HG9" s="324"/>
      <c r="HH9" s="324"/>
      <c r="HI9" s="324"/>
      <c r="HJ9" s="324"/>
      <c r="HK9" s="324"/>
      <c r="HL9" s="324"/>
      <c r="HM9" s="324"/>
      <c r="HN9" s="324"/>
      <c r="HO9" s="324"/>
      <c r="HP9" s="324"/>
      <c r="HQ9" s="324"/>
      <c r="HR9" s="324"/>
      <c r="HS9" s="324"/>
      <c r="HT9" s="324"/>
      <c r="HU9" s="324"/>
      <c r="HV9" s="324"/>
      <c r="HW9" s="324"/>
      <c r="HX9" s="324"/>
      <c r="HY9" s="324"/>
      <c r="HZ9" s="324"/>
      <c r="IA9" s="324"/>
      <c r="IB9" s="324"/>
      <c r="IC9" s="324"/>
      <c r="ID9" s="324"/>
      <c r="IE9" s="324"/>
      <c r="IF9" s="324"/>
      <c r="IG9" s="324"/>
      <c r="IH9" s="324"/>
      <c r="II9" s="324"/>
      <c r="IJ9" s="324"/>
      <c r="IK9" s="324"/>
      <c r="IL9" s="324"/>
      <c r="IM9" s="324"/>
      <c r="IN9" s="324"/>
      <c r="IO9" s="324"/>
      <c r="IP9" s="324"/>
      <c r="IQ9" s="324"/>
      <c r="IR9" s="324"/>
    </row>
    <row r="10" spans="1:252" s="335" customFormat="1" ht="14.5">
      <c r="A10" s="325"/>
      <c r="B10" s="331" t="e">
        <v>#REF!</v>
      </c>
      <c r="C10" s="332"/>
      <c r="D10" s="333" t="e">
        <v>#REF!</v>
      </c>
      <c r="E10" s="333" t="e">
        <v>#REF!</v>
      </c>
      <c r="F10" s="333" t="e">
        <v>#REF!</v>
      </c>
      <c r="G10" s="333" t="e">
        <v>#REF!</v>
      </c>
      <c r="H10" s="333" t="e">
        <v>#REF!</v>
      </c>
      <c r="I10" s="325"/>
      <c r="J10" s="325"/>
      <c r="K10" s="325"/>
      <c r="L10" s="334"/>
      <c r="M10" s="334"/>
      <c r="N10" s="334"/>
      <c r="O10" s="334"/>
      <c r="P10" s="334"/>
      <c r="Q10" s="334"/>
      <c r="R10" s="334"/>
      <c r="S10" s="334"/>
      <c r="T10" s="334"/>
      <c r="U10" s="334"/>
      <c r="V10" s="334"/>
      <c r="W10" s="334"/>
      <c r="X10" s="334"/>
      <c r="Y10" s="334"/>
      <c r="Z10" s="334"/>
      <c r="AA10" s="334"/>
      <c r="AB10" s="334"/>
      <c r="AC10" s="334"/>
      <c r="AD10" s="334"/>
      <c r="AE10" s="334"/>
      <c r="AF10" s="334"/>
      <c r="AG10" s="334"/>
      <c r="AH10" s="334"/>
      <c r="AI10" s="334"/>
      <c r="AJ10" s="334"/>
      <c r="AK10" s="334"/>
      <c r="AL10" s="334"/>
      <c r="AM10" s="334"/>
      <c r="AN10" s="334"/>
      <c r="AO10" s="334"/>
      <c r="AP10" s="334"/>
      <c r="AQ10" s="334"/>
      <c r="AR10" s="334"/>
      <c r="AS10" s="334"/>
      <c r="AT10" s="334"/>
      <c r="AU10" s="334"/>
      <c r="AV10" s="334"/>
      <c r="AW10" s="334"/>
      <c r="AX10" s="334"/>
      <c r="AY10" s="334"/>
      <c r="AZ10" s="334"/>
      <c r="BA10" s="334"/>
      <c r="BB10" s="334"/>
      <c r="BC10" s="334"/>
      <c r="BD10" s="334"/>
      <c r="BE10" s="334"/>
      <c r="BF10" s="334"/>
      <c r="BG10" s="334"/>
      <c r="BH10" s="334"/>
      <c r="BI10" s="334"/>
      <c r="BJ10" s="334"/>
      <c r="BK10" s="334"/>
      <c r="BL10" s="334"/>
      <c r="BM10" s="334"/>
      <c r="BN10" s="334"/>
      <c r="BO10" s="334"/>
      <c r="BP10" s="334"/>
      <c r="BQ10" s="334"/>
      <c r="BR10" s="334"/>
      <c r="BS10" s="334"/>
      <c r="BT10" s="334"/>
      <c r="BU10" s="334"/>
      <c r="BV10" s="334"/>
      <c r="BW10" s="334"/>
      <c r="BX10" s="334"/>
      <c r="BY10" s="334"/>
      <c r="BZ10" s="334"/>
      <c r="CA10" s="334"/>
      <c r="CB10" s="334"/>
      <c r="CC10" s="334"/>
      <c r="CD10" s="334"/>
      <c r="CE10" s="334"/>
      <c r="CF10" s="334"/>
      <c r="CG10" s="334"/>
      <c r="CH10" s="334"/>
      <c r="CI10" s="334"/>
      <c r="CJ10" s="334"/>
      <c r="CK10" s="334"/>
      <c r="CL10" s="334"/>
      <c r="CM10" s="334"/>
      <c r="CN10" s="334"/>
      <c r="CO10" s="334"/>
      <c r="CP10" s="334"/>
      <c r="CQ10" s="334"/>
      <c r="CR10" s="334"/>
      <c r="CS10" s="334"/>
      <c r="CT10" s="334"/>
      <c r="CU10" s="334"/>
      <c r="CV10" s="334"/>
      <c r="CW10" s="334"/>
      <c r="CX10" s="334"/>
      <c r="CY10" s="334"/>
      <c r="CZ10" s="334"/>
      <c r="DA10" s="334"/>
      <c r="DB10" s="334"/>
      <c r="DC10" s="334"/>
      <c r="DD10" s="334"/>
      <c r="DE10" s="334"/>
      <c r="DF10" s="334"/>
      <c r="DG10" s="334"/>
      <c r="DH10" s="334"/>
      <c r="DI10" s="334"/>
      <c r="DJ10" s="334"/>
      <c r="DK10" s="334"/>
      <c r="DL10" s="334"/>
      <c r="DM10" s="334"/>
      <c r="DN10" s="334"/>
      <c r="DO10" s="334"/>
      <c r="DP10" s="334"/>
      <c r="DQ10" s="334"/>
      <c r="DR10" s="334"/>
      <c r="DS10" s="334"/>
      <c r="DT10" s="334"/>
      <c r="DU10" s="334"/>
      <c r="DV10" s="334"/>
      <c r="DW10" s="334"/>
      <c r="DX10" s="334"/>
      <c r="DY10" s="334"/>
      <c r="DZ10" s="334"/>
      <c r="EA10" s="334"/>
      <c r="EB10" s="334"/>
      <c r="EC10" s="334"/>
      <c r="ED10" s="334"/>
      <c r="EE10" s="334"/>
      <c r="EF10" s="334"/>
      <c r="EG10" s="334"/>
      <c r="EH10" s="334"/>
      <c r="EI10" s="334"/>
      <c r="EJ10" s="334"/>
      <c r="EK10" s="334"/>
      <c r="EL10" s="334"/>
      <c r="EM10" s="334"/>
      <c r="EN10" s="334"/>
      <c r="EO10" s="334"/>
      <c r="EP10" s="334"/>
      <c r="EQ10" s="334"/>
      <c r="ER10" s="334"/>
      <c r="ES10" s="334"/>
      <c r="ET10" s="334"/>
      <c r="EU10" s="334"/>
      <c r="EV10" s="334"/>
      <c r="EW10" s="334"/>
      <c r="EX10" s="334"/>
      <c r="EY10" s="334"/>
      <c r="EZ10" s="334"/>
      <c r="FA10" s="334"/>
      <c r="FB10" s="334"/>
      <c r="FC10" s="334"/>
      <c r="FD10" s="334"/>
      <c r="FE10" s="334"/>
      <c r="FF10" s="334"/>
      <c r="FG10" s="334"/>
      <c r="FH10" s="334"/>
      <c r="FI10" s="334"/>
      <c r="FJ10" s="334"/>
      <c r="FK10" s="334"/>
      <c r="FL10" s="334"/>
      <c r="FM10" s="334"/>
      <c r="FN10" s="334"/>
      <c r="FO10" s="334"/>
      <c r="FP10" s="334"/>
      <c r="FQ10" s="334"/>
      <c r="FR10" s="334"/>
      <c r="FS10" s="334"/>
      <c r="FT10" s="334"/>
      <c r="FU10" s="334"/>
      <c r="FV10" s="334"/>
      <c r="FW10" s="334"/>
      <c r="FX10" s="334"/>
      <c r="FY10" s="334"/>
      <c r="FZ10" s="334"/>
      <c r="GA10" s="334"/>
      <c r="GB10" s="334"/>
      <c r="GC10" s="334"/>
      <c r="GD10" s="334"/>
      <c r="GE10" s="334"/>
      <c r="GF10" s="334"/>
      <c r="GG10" s="334"/>
      <c r="GH10" s="334"/>
      <c r="GI10" s="334"/>
      <c r="GJ10" s="334"/>
      <c r="GK10" s="334"/>
      <c r="GL10" s="334"/>
      <c r="GM10" s="334"/>
      <c r="GN10" s="334"/>
      <c r="GO10" s="334"/>
      <c r="GP10" s="334"/>
      <c r="GQ10" s="334"/>
      <c r="GR10" s="334"/>
      <c r="GS10" s="334"/>
      <c r="GT10" s="334"/>
      <c r="GU10" s="334"/>
      <c r="GV10" s="334"/>
      <c r="GW10" s="334"/>
      <c r="GX10" s="334"/>
      <c r="GY10" s="334"/>
      <c r="GZ10" s="334"/>
      <c r="HA10" s="334"/>
      <c r="HB10" s="334"/>
      <c r="HC10" s="334"/>
      <c r="HD10" s="334"/>
      <c r="HE10" s="334"/>
      <c r="HF10" s="334"/>
      <c r="HG10" s="334"/>
      <c r="HH10" s="334"/>
      <c r="HI10" s="334"/>
      <c r="HJ10" s="334"/>
      <c r="HK10" s="334"/>
      <c r="HL10" s="334"/>
      <c r="HM10" s="334"/>
      <c r="HN10" s="334"/>
      <c r="HO10" s="334"/>
      <c r="HP10" s="334"/>
      <c r="HQ10" s="334"/>
      <c r="HR10" s="334"/>
      <c r="HS10" s="334"/>
      <c r="HT10" s="334"/>
      <c r="HU10" s="334"/>
      <c r="HV10" s="334"/>
      <c r="HW10" s="334"/>
      <c r="HX10" s="334"/>
      <c r="HY10" s="334"/>
      <c r="HZ10" s="334"/>
      <c r="IA10" s="334"/>
      <c r="IB10" s="334"/>
      <c r="IC10" s="334"/>
      <c r="ID10" s="334"/>
      <c r="IE10" s="334"/>
      <c r="IF10" s="334"/>
      <c r="IG10" s="334"/>
      <c r="IH10" s="334"/>
      <c r="II10" s="334"/>
      <c r="IJ10" s="334"/>
      <c r="IK10" s="334"/>
      <c r="IL10" s="334"/>
      <c r="IM10" s="334"/>
      <c r="IN10" s="334"/>
      <c r="IO10" s="334"/>
      <c r="IP10" s="334"/>
      <c r="IQ10" s="334"/>
      <c r="IR10" s="334"/>
    </row>
    <row r="11" spans="1:252" ht="15">
      <c r="A11" s="301"/>
      <c r="B11" s="329"/>
      <c r="C11" s="301"/>
      <c r="D11" s="330"/>
      <c r="E11" s="330"/>
      <c r="F11" s="330"/>
      <c r="G11" s="330"/>
      <c r="H11" s="330"/>
      <c r="I11" s="301"/>
      <c r="J11" s="301"/>
      <c r="K11" s="324"/>
      <c r="L11" s="324"/>
      <c r="M11" s="324"/>
      <c r="N11" s="324"/>
      <c r="O11" s="324"/>
      <c r="P11" s="324"/>
      <c r="Q11" s="324"/>
      <c r="R11" s="324"/>
      <c r="S11" s="324"/>
      <c r="T11" s="324"/>
      <c r="U11" s="324"/>
      <c r="V11" s="324"/>
      <c r="W11" s="324"/>
      <c r="X11" s="324"/>
      <c r="Y11" s="324"/>
      <c r="Z11" s="324"/>
      <c r="AA11" s="324"/>
      <c r="AB11" s="324"/>
      <c r="AC11" s="324"/>
      <c r="AD11" s="324"/>
      <c r="AE11" s="324"/>
      <c r="AF11" s="324"/>
      <c r="AG11" s="324"/>
      <c r="AH11" s="324"/>
      <c r="AI11" s="324"/>
      <c r="AJ11" s="324"/>
      <c r="AK11" s="324"/>
      <c r="AL11" s="324"/>
      <c r="AM11" s="324"/>
      <c r="AN11" s="324"/>
      <c r="AO11" s="324"/>
      <c r="AP11" s="324"/>
      <c r="AQ11" s="324"/>
      <c r="AR11" s="324"/>
      <c r="AS11" s="324"/>
      <c r="AT11" s="324"/>
      <c r="AU11" s="324"/>
      <c r="AV11" s="324"/>
      <c r="AW11" s="324"/>
      <c r="AX11" s="324"/>
      <c r="AY11" s="324"/>
      <c r="AZ11" s="324"/>
      <c r="BA11" s="324"/>
      <c r="BB11" s="324"/>
      <c r="BC11" s="324"/>
      <c r="BD11" s="324"/>
      <c r="BE11" s="324"/>
      <c r="BF11" s="324"/>
      <c r="BG11" s="324"/>
      <c r="BH11" s="324"/>
      <c r="BI11" s="324"/>
      <c r="BJ11" s="324"/>
      <c r="BK11" s="324"/>
      <c r="BL11" s="324"/>
      <c r="BM11" s="324"/>
      <c r="BN11" s="324"/>
      <c r="BO11" s="324"/>
      <c r="BP11" s="324"/>
      <c r="BQ11" s="324"/>
      <c r="BR11" s="324"/>
      <c r="BS11" s="324"/>
      <c r="BT11" s="324"/>
      <c r="BU11" s="324"/>
      <c r="BV11" s="324"/>
      <c r="BW11" s="324"/>
      <c r="BX11" s="324"/>
      <c r="BY11" s="324"/>
      <c r="BZ11" s="324"/>
      <c r="CA11" s="324"/>
      <c r="CB11" s="324"/>
      <c r="CC11" s="324"/>
      <c r="CD11" s="324"/>
      <c r="CE11" s="324"/>
      <c r="CF11" s="324"/>
      <c r="CG11" s="324"/>
      <c r="CH11" s="324"/>
      <c r="CI11" s="324"/>
      <c r="CJ11" s="324"/>
      <c r="CK11" s="324"/>
      <c r="CL11" s="324"/>
      <c r="CM11" s="324"/>
      <c r="CN11" s="324"/>
      <c r="CO11" s="324"/>
      <c r="CP11" s="324"/>
      <c r="CQ11" s="324"/>
      <c r="CR11" s="324"/>
      <c r="CS11" s="324"/>
      <c r="CT11" s="324"/>
      <c r="CU11" s="324"/>
      <c r="CV11" s="324"/>
      <c r="CW11" s="324"/>
      <c r="CX11" s="324"/>
      <c r="CY11" s="324"/>
      <c r="CZ11" s="324"/>
      <c r="DA11" s="324"/>
      <c r="DB11" s="324"/>
      <c r="DC11" s="324"/>
      <c r="DD11" s="324"/>
      <c r="DE11" s="324"/>
      <c r="DF11" s="324"/>
      <c r="DG11" s="324"/>
      <c r="DH11" s="324"/>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c r="FU11" s="324"/>
      <c r="FV11" s="324"/>
      <c r="FW11" s="324"/>
      <c r="FX11" s="324"/>
      <c r="FY11" s="324"/>
      <c r="FZ11" s="324"/>
      <c r="GA11" s="324"/>
      <c r="GB11" s="324"/>
      <c r="GC11" s="324"/>
      <c r="GD11" s="324"/>
      <c r="GE11" s="324"/>
      <c r="GF11" s="324"/>
      <c r="GG11" s="324"/>
      <c r="GH11" s="324"/>
      <c r="GI11" s="324"/>
      <c r="GJ11" s="324"/>
      <c r="GK11" s="324"/>
      <c r="GL11" s="324"/>
      <c r="GM11" s="324"/>
      <c r="GN11" s="324"/>
      <c r="GO11" s="324"/>
      <c r="GP11" s="324"/>
      <c r="GQ11" s="324"/>
      <c r="GR11" s="324"/>
      <c r="GS11" s="324"/>
      <c r="GT11" s="324"/>
      <c r="GU11" s="324"/>
      <c r="GV11" s="324"/>
      <c r="GW11" s="324"/>
      <c r="GX11" s="324"/>
      <c r="GY11" s="324"/>
      <c r="GZ11" s="324"/>
      <c r="HA11" s="324"/>
      <c r="HB11" s="324"/>
      <c r="HC11" s="324"/>
      <c r="HD11" s="324"/>
      <c r="HE11" s="324"/>
      <c r="HF11" s="324"/>
      <c r="HG11" s="324"/>
      <c r="HH11" s="324"/>
      <c r="HI11" s="324"/>
      <c r="HJ11" s="324"/>
      <c r="HK11" s="324"/>
      <c r="HL11" s="324"/>
      <c r="HM11" s="324"/>
      <c r="HN11" s="324"/>
      <c r="HO11" s="324"/>
      <c r="HP11" s="324"/>
      <c r="HQ11" s="324"/>
      <c r="HR11" s="324"/>
      <c r="HS11" s="324"/>
      <c r="HT11" s="324"/>
      <c r="HU11" s="324"/>
      <c r="HV11" s="324"/>
      <c r="HW11" s="324"/>
      <c r="HX11" s="324"/>
      <c r="HY11" s="324"/>
      <c r="HZ11" s="324"/>
      <c r="IA11" s="324"/>
      <c r="IB11" s="324"/>
      <c r="IC11" s="324"/>
      <c r="ID11" s="324"/>
      <c r="IE11" s="324"/>
      <c r="IF11" s="324"/>
      <c r="IG11" s="324"/>
      <c r="IH11" s="324"/>
      <c r="II11" s="324"/>
      <c r="IJ11" s="324"/>
      <c r="IK11" s="324"/>
      <c r="IL11" s="324"/>
      <c r="IM11" s="324"/>
      <c r="IN11" s="324"/>
      <c r="IO11" s="324"/>
      <c r="IP11" s="324"/>
      <c r="IQ11" s="324"/>
      <c r="IR11" s="324"/>
    </row>
    <row r="12" spans="1:252" ht="15">
      <c r="A12" s="301"/>
      <c r="B12" s="329" t="e">
        <v>#REF!</v>
      </c>
      <c r="C12" s="301"/>
      <c r="D12" s="330" t="e">
        <v>#REF!</v>
      </c>
      <c r="E12" s="330" t="e">
        <v>#REF!</v>
      </c>
      <c r="F12" s="330" t="e">
        <v>#REF!</v>
      </c>
      <c r="G12" s="330" t="e">
        <v>#REF!</v>
      </c>
      <c r="H12" s="330" t="e">
        <v>#REF!</v>
      </c>
      <c r="I12" s="301"/>
      <c r="J12" s="301"/>
      <c r="K12" s="324"/>
      <c r="L12" s="324"/>
      <c r="M12" s="324"/>
      <c r="N12" s="324"/>
      <c r="O12" s="324"/>
      <c r="P12" s="324"/>
      <c r="Q12" s="324"/>
      <c r="R12" s="324"/>
      <c r="S12" s="324"/>
      <c r="T12" s="324"/>
      <c r="U12" s="324"/>
      <c r="V12" s="324"/>
      <c r="W12" s="324"/>
      <c r="X12" s="324"/>
      <c r="Y12" s="324"/>
      <c r="Z12" s="324"/>
      <c r="AA12" s="324"/>
      <c r="AB12" s="324"/>
      <c r="AC12" s="324"/>
      <c r="AD12" s="324"/>
      <c r="AE12" s="324"/>
      <c r="AF12" s="324"/>
      <c r="AG12" s="324"/>
      <c r="AH12" s="324"/>
      <c r="AI12" s="324"/>
      <c r="AJ12" s="324"/>
      <c r="AK12" s="324"/>
      <c r="AL12" s="324"/>
      <c r="AM12" s="324"/>
      <c r="AN12" s="324"/>
      <c r="AO12" s="324"/>
      <c r="AP12" s="324"/>
      <c r="AQ12" s="324"/>
      <c r="AR12" s="324"/>
      <c r="AS12" s="324"/>
      <c r="AT12" s="324"/>
      <c r="AU12" s="324"/>
      <c r="AV12" s="324"/>
      <c r="AW12" s="324"/>
      <c r="AX12" s="324"/>
      <c r="AY12" s="324"/>
      <c r="AZ12" s="324"/>
      <c r="BA12" s="324"/>
      <c r="BB12" s="324"/>
      <c r="BC12" s="324"/>
      <c r="BD12" s="324"/>
      <c r="BE12" s="324"/>
      <c r="BF12" s="324"/>
      <c r="BG12" s="324"/>
      <c r="BH12" s="324"/>
      <c r="BI12" s="324"/>
      <c r="BJ12" s="324"/>
      <c r="BK12" s="324"/>
      <c r="BL12" s="324"/>
      <c r="BM12" s="324"/>
      <c r="BN12" s="324"/>
      <c r="BO12" s="324"/>
      <c r="BP12" s="324"/>
      <c r="BQ12" s="324"/>
      <c r="BR12" s="324"/>
      <c r="BS12" s="324"/>
      <c r="BT12" s="324"/>
      <c r="BU12" s="324"/>
      <c r="BV12" s="324"/>
      <c r="BW12" s="324"/>
      <c r="BX12" s="324"/>
      <c r="BY12" s="324"/>
      <c r="BZ12" s="324"/>
      <c r="CA12" s="324"/>
      <c r="CB12" s="324"/>
      <c r="CC12" s="324"/>
      <c r="CD12" s="324"/>
      <c r="CE12" s="324"/>
      <c r="CF12" s="324"/>
      <c r="CG12" s="324"/>
      <c r="CH12" s="324"/>
      <c r="CI12" s="324"/>
      <c r="CJ12" s="324"/>
      <c r="CK12" s="324"/>
      <c r="CL12" s="324"/>
      <c r="CM12" s="324"/>
      <c r="CN12" s="324"/>
      <c r="CO12" s="324"/>
      <c r="CP12" s="324"/>
      <c r="CQ12" s="324"/>
      <c r="CR12" s="324"/>
      <c r="CS12" s="324"/>
      <c r="CT12" s="324"/>
      <c r="CU12" s="324"/>
      <c r="CV12" s="324"/>
      <c r="CW12" s="324"/>
      <c r="CX12" s="324"/>
      <c r="CY12" s="324"/>
      <c r="CZ12" s="324"/>
      <c r="DA12" s="324"/>
      <c r="DB12" s="324"/>
      <c r="DC12" s="324"/>
      <c r="DD12" s="324"/>
      <c r="DE12" s="324"/>
      <c r="DF12" s="324"/>
      <c r="DG12" s="324"/>
      <c r="DH12" s="324"/>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c r="FU12" s="324"/>
      <c r="FV12" s="324"/>
      <c r="FW12" s="324"/>
      <c r="FX12" s="324"/>
      <c r="FY12" s="324"/>
      <c r="FZ12" s="324"/>
      <c r="GA12" s="324"/>
      <c r="GB12" s="324"/>
      <c r="GC12" s="324"/>
      <c r="GD12" s="324"/>
      <c r="GE12" s="324"/>
      <c r="GF12" s="324"/>
      <c r="GG12" s="324"/>
      <c r="GH12" s="324"/>
      <c r="GI12" s="324"/>
      <c r="GJ12" s="324"/>
      <c r="GK12" s="324"/>
      <c r="GL12" s="324"/>
      <c r="GM12" s="324"/>
      <c r="GN12" s="324"/>
      <c r="GO12" s="324"/>
      <c r="GP12" s="324"/>
      <c r="GQ12" s="324"/>
      <c r="GR12" s="324"/>
      <c r="GS12" s="324"/>
      <c r="GT12" s="324"/>
      <c r="GU12" s="324"/>
      <c r="GV12" s="324"/>
      <c r="GW12" s="324"/>
      <c r="GX12" s="324"/>
      <c r="GY12" s="324"/>
      <c r="GZ12" s="324"/>
      <c r="HA12" s="324"/>
      <c r="HB12" s="324"/>
      <c r="HC12" s="324"/>
      <c r="HD12" s="324"/>
      <c r="HE12" s="324"/>
      <c r="HF12" s="324"/>
      <c r="HG12" s="324"/>
      <c r="HH12" s="324"/>
      <c r="HI12" s="324"/>
      <c r="HJ12" s="324"/>
      <c r="HK12" s="324"/>
      <c r="HL12" s="324"/>
      <c r="HM12" s="324"/>
      <c r="HN12" s="324"/>
      <c r="HO12" s="324"/>
      <c r="HP12" s="324"/>
      <c r="HQ12" s="324"/>
      <c r="HR12" s="324"/>
      <c r="HS12" s="324"/>
      <c r="HT12" s="324"/>
      <c r="HU12" s="324"/>
      <c r="HV12" s="324"/>
      <c r="HW12" s="324"/>
      <c r="HX12" s="324"/>
      <c r="HY12" s="324"/>
      <c r="HZ12" s="324"/>
      <c r="IA12" s="324"/>
      <c r="IB12" s="324"/>
      <c r="IC12" s="324"/>
      <c r="ID12" s="324"/>
      <c r="IE12" s="324"/>
      <c r="IF12" s="324"/>
      <c r="IG12" s="324"/>
      <c r="IH12" s="324"/>
      <c r="II12" s="324"/>
      <c r="IJ12" s="324"/>
      <c r="IK12" s="324"/>
      <c r="IL12" s="324"/>
      <c r="IM12" s="324"/>
      <c r="IN12" s="324"/>
      <c r="IO12" s="324"/>
      <c r="IP12" s="324"/>
      <c r="IQ12" s="324"/>
      <c r="IR12" s="324"/>
    </row>
    <row r="13" spans="1:252" ht="15">
      <c r="A13" s="301"/>
      <c r="B13" s="329" t="e">
        <v>#REF!</v>
      </c>
      <c r="C13" s="301"/>
      <c r="D13" s="330" t="e">
        <v>#REF!</v>
      </c>
      <c r="E13" s="330" t="e">
        <v>#REF!</v>
      </c>
      <c r="F13" s="330" t="e">
        <v>#REF!</v>
      </c>
      <c r="G13" s="330" t="e">
        <v>#REF!</v>
      </c>
      <c r="H13" s="330" t="e">
        <v>#REF!</v>
      </c>
      <c r="I13" s="301"/>
      <c r="J13" s="301"/>
      <c r="K13" s="324"/>
      <c r="L13" s="324"/>
      <c r="M13" s="324"/>
      <c r="N13" s="324"/>
      <c r="O13" s="324"/>
      <c r="P13" s="324"/>
      <c r="Q13" s="324"/>
      <c r="R13" s="324"/>
      <c r="S13" s="324"/>
      <c r="T13" s="324"/>
      <c r="U13" s="324"/>
      <c r="V13" s="324"/>
      <c r="W13" s="324"/>
      <c r="X13" s="324"/>
      <c r="Y13" s="324"/>
      <c r="Z13" s="324"/>
      <c r="AA13" s="324"/>
      <c r="AB13" s="324"/>
      <c r="AC13" s="324"/>
      <c r="AD13" s="324"/>
      <c r="AE13" s="324"/>
      <c r="AF13" s="324"/>
      <c r="AG13" s="324"/>
      <c r="AH13" s="324"/>
      <c r="AI13" s="324"/>
      <c r="AJ13" s="324"/>
      <c r="AK13" s="324"/>
      <c r="AL13" s="324"/>
      <c r="AM13" s="324"/>
      <c r="AN13" s="324"/>
      <c r="AO13" s="324"/>
      <c r="AP13" s="324"/>
      <c r="AQ13" s="324"/>
      <c r="AR13" s="324"/>
      <c r="AS13" s="324"/>
      <c r="AT13" s="324"/>
      <c r="AU13" s="324"/>
      <c r="AV13" s="324"/>
      <c r="AW13" s="324"/>
      <c r="AX13" s="324"/>
      <c r="AY13" s="324"/>
      <c r="AZ13" s="324"/>
      <c r="BA13" s="324"/>
      <c r="BB13" s="324"/>
      <c r="BC13" s="324"/>
      <c r="BD13" s="324"/>
      <c r="BE13" s="324"/>
      <c r="BF13" s="324"/>
      <c r="BG13" s="324"/>
      <c r="BH13" s="324"/>
      <c r="BI13" s="324"/>
      <c r="BJ13" s="324"/>
      <c r="BK13" s="324"/>
      <c r="BL13" s="324"/>
      <c r="BM13" s="324"/>
      <c r="BN13" s="324"/>
      <c r="BO13" s="324"/>
      <c r="BP13" s="324"/>
      <c r="BQ13" s="324"/>
      <c r="BR13" s="324"/>
      <c r="BS13" s="324"/>
      <c r="BT13" s="324"/>
      <c r="BU13" s="324"/>
      <c r="BV13" s="324"/>
      <c r="BW13" s="324"/>
      <c r="BX13" s="324"/>
      <c r="BY13" s="324"/>
      <c r="BZ13" s="324"/>
      <c r="CA13" s="324"/>
      <c r="CB13" s="324"/>
      <c r="CC13" s="324"/>
      <c r="CD13" s="324"/>
      <c r="CE13" s="324"/>
      <c r="CF13" s="324"/>
      <c r="CG13" s="324"/>
      <c r="CH13" s="324"/>
      <c r="CI13" s="324"/>
      <c r="CJ13" s="324"/>
      <c r="CK13" s="324"/>
      <c r="CL13" s="324"/>
      <c r="CM13" s="324"/>
      <c r="CN13" s="324"/>
      <c r="CO13" s="324"/>
      <c r="CP13" s="324"/>
      <c r="CQ13" s="324"/>
      <c r="CR13" s="324"/>
      <c r="CS13" s="324"/>
      <c r="CT13" s="324"/>
      <c r="CU13" s="324"/>
      <c r="CV13" s="324"/>
      <c r="CW13" s="324"/>
      <c r="CX13" s="324"/>
      <c r="CY13" s="324"/>
      <c r="CZ13" s="324"/>
      <c r="DA13" s="324"/>
      <c r="DB13" s="324"/>
      <c r="DC13" s="324"/>
      <c r="DD13" s="324"/>
      <c r="DE13" s="324"/>
      <c r="DF13" s="324"/>
      <c r="DG13" s="324"/>
      <c r="DH13" s="324"/>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c r="FU13" s="324"/>
      <c r="FV13" s="324"/>
      <c r="FW13" s="324"/>
      <c r="FX13" s="324"/>
      <c r="FY13" s="324"/>
      <c r="FZ13" s="324"/>
      <c r="GA13" s="324"/>
      <c r="GB13" s="324"/>
      <c r="GC13" s="324"/>
      <c r="GD13" s="324"/>
      <c r="GE13" s="324"/>
      <c r="GF13" s="324"/>
      <c r="GG13" s="324"/>
      <c r="GH13" s="324"/>
      <c r="GI13" s="324"/>
      <c r="GJ13" s="324"/>
      <c r="GK13" s="324"/>
      <c r="GL13" s="324"/>
      <c r="GM13" s="324"/>
      <c r="GN13" s="324"/>
      <c r="GO13" s="324"/>
      <c r="GP13" s="324"/>
      <c r="GQ13" s="324"/>
      <c r="GR13" s="324"/>
      <c r="GS13" s="324"/>
      <c r="GT13" s="324"/>
      <c r="GU13" s="324"/>
      <c r="GV13" s="324"/>
      <c r="GW13" s="324"/>
      <c r="GX13" s="324"/>
      <c r="GY13" s="324"/>
      <c r="GZ13" s="324"/>
      <c r="HA13" s="324"/>
      <c r="HB13" s="324"/>
      <c r="HC13" s="324"/>
      <c r="HD13" s="324"/>
      <c r="HE13" s="324"/>
      <c r="HF13" s="324"/>
      <c r="HG13" s="324"/>
      <c r="HH13" s="324"/>
      <c r="HI13" s="324"/>
      <c r="HJ13" s="324"/>
      <c r="HK13" s="324"/>
      <c r="HL13" s="324"/>
      <c r="HM13" s="324"/>
      <c r="HN13" s="324"/>
      <c r="HO13" s="324"/>
      <c r="HP13" s="324"/>
      <c r="HQ13" s="324"/>
      <c r="HR13" s="324"/>
      <c r="HS13" s="324"/>
      <c r="HT13" s="324"/>
      <c r="HU13" s="324"/>
      <c r="HV13" s="324"/>
      <c r="HW13" s="324"/>
      <c r="HX13" s="324"/>
      <c r="HY13" s="324"/>
      <c r="HZ13" s="324"/>
      <c r="IA13" s="324"/>
      <c r="IB13" s="324"/>
      <c r="IC13" s="324"/>
      <c r="ID13" s="324"/>
      <c r="IE13" s="324"/>
      <c r="IF13" s="324"/>
      <c r="IG13" s="324"/>
      <c r="IH13" s="324"/>
      <c r="II13" s="324"/>
      <c r="IJ13" s="324"/>
      <c r="IK13" s="324"/>
      <c r="IL13" s="324"/>
      <c r="IM13" s="324"/>
      <c r="IN13" s="324"/>
      <c r="IO13" s="324"/>
      <c r="IP13" s="324"/>
      <c r="IQ13" s="324"/>
      <c r="IR13" s="324"/>
    </row>
    <row r="14" spans="1:252" s="335" customFormat="1" ht="14.5">
      <c r="A14" s="325"/>
      <c r="B14" s="329" t="e">
        <v>#REF!</v>
      </c>
      <c r="C14" s="301"/>
      <c r="D14" s="330" t="e">
        <v>#REF!</v>
      </c>
      <c r="E14" s="330" t="e">
        <v>#REF!</v>
      </c>
      <c r="F14" s="330" t="e">
        <v>#REF!</v>
      </c>
      <c r="G14" s="330" t="e">
        <v>#REF!</v>
      </c>
      <c r="H14" s="330" t="e">
        <v>#REF!</v>
      </c>
      <c r="I14" s="325"/>
      <c r="J14" s="325"/>
      <c r="K14" s="325"/>
      <c r="L14" s="334"/>
      <c r="M14" s="334"/>
      <c r="N14" s="334"/>
      <c r="O14" s="334"/>
      <c r="P14" s="334"/>
      <c r="Q14" s="334"/>
      <c r="R14" s="334"/>
      <c r="S14" s="334"/>
      <c r="T14" s="334"/>
      <c r="U14" s="334"/>
      <c r="V14" s="334"/>
      <c r="W14" s="334"/>
      <c r="X14" s="334"/>
      <c r="Y14" s="334"/>
      <c r="Z14" s="334"/>
      <c r="AA14" s="334"/>
      <c r="AB14" s="334"/>
      <c r="AC14" s="334"/>
      <c r="AD14" s="334"/>
      <c r="AE14" s="334"/>
      <c r="AF14" s="334"/>
      <c r="AG14" s="334"/>
      <c r="AH14" s="334"/>
      <c r="AI14" s="334"/>
      <c r="AJ14" s="334"/>
      <c r="AK14" s="334"/>
      <c r="AL14" s="334"/>
      <c r="AM14" s="334"/>
      <c r="AN14" s="334"/>
      <c r="AO14" s="334"/>
      <c r="AP14" s="334"/>
      <c r="AQ14" s="334"/>
      <c r="AR14" s="334"/>
      <c r="AS14" s="334"/>
      <c r="AT14" s="334"/>
      <c r="AU14" s="334"/>
      <c r="AV14" s="334"/>
      <c r="AW14" s="334"/>
      <c r="AX14" s="334"/>
      <c r="AY14" s="334"/>
      <c r="AZ14" s="334"/>
      <c r="BA14" s="334"/>
      <c r="BB14" s="334"/>
      <c r="BC14" s="334"/>
      <c r="BD14" s="334"/>
      <c r="BE14" s="334"/>
      <c r="BF14" s="334"/>
      <c r="BG14" s="334"/>
      <c r="BH14" s="334"/>
      <c r="BI14" s="334"/>
      <c r="BJ14" s="334"/>
      <c r="BK14" s="334"/>
      <c r="BL14" s="334"/>
      <c r="BM14" s="334"/>
      <c r="BN14" s="334"/>
      <c r="BO14" s="334"/>
      <c r="BP14" s="334"/>
      <c r="BQ14" s="334"/>
      <c r="BR14" s="334"/>
      <c r="BS14" s="334"/>
      <c r="BT14" s="334"/>
      <c r="BU14" s="334"/>
      <c r="BV14" s="334"/>
      <c r="BW14" s="334"/>
      <c r="BX14" s="334"/>
      <c r="BY14" s="334"/>
      <c r="BZ14" s="334"/>
      <c r="CA14" s="334"/>
      <c r="CB14" s="334"/>
      <c r="CC14" s="334"/>
      <c r="CD14" s="334"/>
      <c r="CE14" s="334"/>
      <c r="CF14" s="334"/>
      <c r="CG14" s="334"/>
      <c r="CH14" s="334"/>
      <c r="CI14" s="334"/>
      <c r="CJ14" s="334"/>
      <c r="CK14" s="334"/>
      <c r="CL14" s="334"/>
      <c r="CM14" s="334"/>
      <c r="CN14" s="334"/>
      <c r="CO14" s="334"/>
      <c r="CP14" s="334"/>
      <c r="CQ14" s="334"/>
      <c r="CR14" s="334"/>
      <c r="CS14" s="334"/>
      <c r="CT14" s="334"/>
      <c r="CU14" s="334"/>
      <c r="CV14" s="334"/>
      <c r="CW14" s="334"/>
      <c r="CX14" s="334"/>
      <c r="CY14" s="334"/>
      <c r="CZ14" s="334"/>
      <c r="DA14" s="334"/>
      <c r="DB14" s="334"/>
      <c r="DC14" s="334"/>
      <c r="DD14" s="334"/>
      <c r="DE14" s="334"/>
      <c r="DF14" s="334"/>
      <c r="DG14" s="334"/>
      <c r="DH14" s="334"/>
      <c r="DI14" s="334"/>
      <c r="DJ14" s="334"/>
      <c r="DK14" s="334"/>
      <c r="DL14" s="334"/>
      <c r="DM14" s="334"/>
      <c r="DN14" s="334"/>
      <c r="DO14" s="334"/>
      <c r="DP14" s="334"/>
      <c r="DQ14" s="334"/>
      <c r="DR14" s="334"/>
      <c r="DS14" s="334"/>
      <c r="DT14" s="334"/>
      <c r="DU14" s="334"/>
      <c r="DV14" s="334"/>
      <c r="DW14" s="334"/>
      <c r="DX14" s="334"/>
      <c r="DY14" s="334"/>
      <c r="DZ14" s="334"/>
      <c r="EA14" s="334"/>
      <c r="EB14" s="334"/>
      <c r="EC14" s="334"/>
      <c r="ED14" s="334"/>
      <c r="EE14" s="334"/>
      <c r="EF14" s="334"/>
      <c r="EG14" s="334"/>
      <c r="EH14" s="334"/>
      <c r="EI14" s="334"/>
      <c r="EJ14" s="334"/>
      <c r="EK14" s="334"/>
      <c r="EL14" s="334"/>
      <c r="EM14" s="334"/>
      <c r="EN14" s="334"/>
      <c r="EO14" s="334"/>
      <c r="EP14" s="334"/>
      <c r="EQ14" s="334"/>
      <c r="ER14" s="334"/>
      <c r="ES14" s="334"/>
      <c r="ET14" s="334"/>
      <c r="EU14" s="334"/>
      <c r="EV14" s="334"/>
      <c r="EW14" s="334"/>
      <c r="EX14" s="334"/>
      <c r="EY14" s="334"/>
      <c r="EZ14" s="334"/>
      <c r="FA14" s="334"/>
      <c r="FB14" s="334"/>
      <c r="FC14" s="334"/>
      <c r="FD14" s="334"/>
      <c r="FE14" s="334"/>
      <c r="FF14" s="334"/>
      <c r="FG14" s="334"/>
      <c r="FH14" s="334"/>
      <c r="FI14" s="334"/>
      <c r="FJ14" s="334"/>
      <c r="FK14" s="334"/>
      <c r="FL14" s="334"/>
      <c r="FM14" s="334"/>
      <c r="FN14" s="334"/>
      <c r="FO14" s="334"/>
      <c r="FP14" s="334"/>
      <c r="FQ14" s="334"/>
      <c r="FR14" s="334"/>
      <c r="FS14" s="334"/>
      <c r="FT14" s="334"/>
      <c r="FU14" s="334"/>
      <c r="FV14" s="334"/>
      <c r="FW14" s="334"/>
      <c r="FX14" s="334"/>
      <c r="FY14" s="334"/>
      <c r="FZ14" s="334"/>
      <c r="GA14" s="334"/>
      <c r="GB14" s="334"/>
      <c r="GC14" s="334"/>
      <c r="GD14" s="334"/>
      <c r="GE14" s="334"/>
      <c r="GF14" s="334"/>
      <c r="GG14" s="334"/>
      <c r="GH14" s="334"/>
      <c r="GI14" s="334"/>
      <c r="GJ14" s="334"/>
      <c r="GK14" s="334"/>
      <c r="GL14" s="334"/>
      <c r="GM14" s="334"/>
      <c r="GN14" s="334"/>
      <c r="GO14" s="334"/>
      <c r="GP14" s="334"/>
      <c r="GQ14" s="334"/>
      <c r="GR14" s="334"/>
      <c r="GS14" s="334"/>
      <c r="GT14" s="334"/>
      <c r="GU14" s="334"/>
      <c r="GV14" s="334"/>
      <c r="GW14" s="334"/>
      <c r="GX14" s="334"/>
      <c r="GY14" s="334"/>
      <c r="GZ14" s="334"/>
      <c r="HA14" s="334"/>
      <c r="HB14" s="334"/>
      <c r="HC14" s="334"/>
      <c r="HD14" s="334"/>
      <c r="HE14" s="334"/>
      <c r="HF14" s="334"/>
      <c r="HG14" s="334"/>
      <c r="HH14" s="334"/>
      <c r="HI14" s="334"/>
      <c r="HJ14" s="334"/>
      <c r="HK14" s="334"/>
      <c r="HL14" s="334"/>
      <c r="HM14" s="334"/>
      <c r="HN14" s="334"/>
      <c r="HO14" s="334"/>
      <c r="HP14" s="334"/>
      <c r="HQ14" s="334"/>
      <c r="HR14" s="334"/>
      <c r="HS14" s="334"/>
      <c r="HT14" s="334"/>
      <c r="HU14" s="334"/>
      <c r="HV14" s="334"/>
      <c r="HW14" s="334"/>
      <c r="HX14" s="334"/>
      <c r="HY14" s="334"/>
      <c r="HZ14" s="334"/>
      <c r="IA14" s="334"/>
      <c r="IB14" s="334"/>
      <c r="IC14" s="334"/>
      <c r="ID14" s="334"/>
      <c r="IE14" s="334"/>
      <c r="IF14" s="334"/>
      <c r="IG14" s="334"/>
      <c r="IH14" s="334"/>
      <c r="II14" s="334"/>
      <c r="IJ14" s="334"/>
      <c r="IK14" s="334"/>
      <c r="IL14" s="334"/>
      <c r="IM14" s="334"/>
      <c r="IN14" s="334"/>
      <c r="IO14" s="334"/>
      <c r="IP14" s="334"/>
      <c r="IQ14" s="334"/>
      <c r="IR14" s="334"/>
    </row>
    <row r="15" spans="1:252" ht="15">
      <c r="A15" s="301"/>
      <c r="B15" s="331" t="e">
        <v>#REF!</v>
      </c>
      <c r="C15" s="332"/>
      <c r="D15" s="333" t="e">
        <v>#REF!</v>
      </c>
      <c r="E15" s="333" t="e">
        <v>#REF!</v>
      </c>
      <c r="F15" s="333" t="e">
        <v>#REF!</v>
      </c>
      <c r="G15" s="333" t="e">
        <v>#REF!</v>
      </c>
      <c r="H15" s="333" t="e">
        <v>#REF!</v>
      </c>
      <c r="I15" s="301"/>
      <c r="J15" s="301"/>
      <c r="K15" s="324"/>
      <c r="L15" s="324"/>
      <c r="M15" s="324"/>
      <c r="N15" s="324"/>
      <c r="O15" s="324"/>
      <c r="P15" s="324"/>
      <c r="Q15" s="324"/>
      <c r="R15" s="324"/>
      <c r="S15" s="324"/>
      <c r="T15" s="324"/>
      <c r="U15" s="324"/>
      <c r="V15" s="324"/>
      <c r="W15" s="324"/>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324"/>
      <c r="BE15" s="324"/>
      <c r="BF15" s="324"/>
      <c r="BG15" s="324"/>
      <c r="BH15" s="324"/>
      <c r="BI15" s="324"/>
      <c r="BJ15" s="324"/>
      <c r="BK15" s="324"/>
      <c r="BL15" s="324"/>
      <c r="BM15" s="324"/>
      <c r="BN15" s="324"/>
      <c r="BO15" s="324"/>
      <c r="BP15" s="324"/>
      <c r="BQ15" s="324"/>
      <c r="BR15" s="324"/>
      <c r="BS15" s="324"/>
      <c r="BT15" s="324"/>
      <c r="BU15" s="324"/>
      <c r="BV15" s="324"/>
      <c r="BW15" s="324"/>
      <c r="BX15" s="324"/>
      <c r="BY15" s="324"/>
      <c r="BZ15" s="324"/>
      <c r="CA15" s="324"/>
      <c r="CB15" s="324"/>
      <c r="CC15" s="324"/>
      <c r="CD15" s="324"/>
      <c r="CE15" s="324"/>
      <c r="CF15" s="324"/>
      <c r="CG15" s="324"/>
      <c r="CH15" s="324"/>
      <c r="CI15" s="324"/>
      <c r="CJ15" s="324"/>
      <c r="CK15" s="324"/>
      <c r="CL15" s="324"/>
      <c r="CM15" s="324"/>
      <c r="CN15" s="324"/>
      <c r="CO15" s="324"/>
      <c r="CP15" s="324"/>
      <c r="CQ15" s="324"/>
      <c r="CR15" s="324"/>
      <c r="CS15" s="324"/>
      <c r="CT15" s="324"/>
      <c r="CU15" s="324"/>
      <c r="CV15" s="324"/>
      <c r="CW15" s="324"/>
      <c r="CX15" s="324"/>
      <c r="CY15" s="324"/>
      <c r="CZ15" s="324"/>
      <c r="DA15" s="324"/>
      <c r="DB15" s="324"/>
      <c r="DC15" s="324"/>
      <c r="DD15" s="324"/>
      <c r="DE15" s="324"/>
      <c r="DF15" s="324"/>
      <c r="DG15" s="324"/>
      <c r="DH15" s="324"/>
      <c r="DI15" s="324"/>
      <c r="DJ15" s="324"/>
      <c r="DK15" s="324"/>
      <c r="DL15" s="324"/>
      <c r="DM15" s="324"/>
      <c r="DN15" s="324"/>
      <c r="DO15" s="324"/>
      <c r="DP15" s="324"/>
      <c r="DQ15" s="324"/>
      <c r="DR15" s="324"/>
      <c r="DS15" s="324"/>
      <c r="DT15" s="324"/>
      <c r="DU15" s="324"/>
      <c r="DV15" s="324"/>
      <c r="DW15" s="324"/>
      <c r="DX15" s="324"/>
      <c r="DY15" s="324"/>
      <c r="DZ15" s="324"/>
      <c r="EA15" s="324"/>
      <c r="EB15" s="324"/>
      <c r="EC15" s="324"/>
      <c r="ED15" s="324"/>
      <c r="EE15" s="324"/>
      <c r="EF15" s="324"/>
      <c r="EG15" s="324"/>
      <c r="EH15" s="324"/>
      <c r="EI15" s="324"/>
      <c r="EJ15" s="324"/>
      <c r="EK15" s="324"/>
      <c r="EL15" s="324"/>
      <c r="EM15" s="324"/>
      <c r="EN15" s="324"/>
      <c r="EO15" s="324"/>
      <c r="EP15" s="324"/>
      <c r="EQ15" s="324"/>
      <c r="ER15" s="324"/>
      <c r="ES15" s="324"/>
      <c r="ET15" s="324"/>
      <c r="EU15" s="324"/>
      <c r="EV15" s="324"/>
      <c r="EW15" s="324"/>
      <c r="EX15" s="324"/>
      <c r="EY15" s="324"/>
      <c r="EZ15" s="324"/>
      <c r="FA15" s="324"/>
      <c r="FB15" s="324"/>
      <c r="FC15" s="324"/>
      <c r="FD15" s="324"/>
      <c r="FE15" s="324"/>
      <c r="FF15" s="324"/>
      <c r="FG15" s="324"/>
      <c r="FH15" s="324"/>
      <c r="FI15" s="324"/>
      <c r="FJ15" s="324"/>
      <c r="FK15" s="324"/>
      <c r="FL15" s="324"/>
      <c r="FM15" s="324"/>
      <c r="FN15" s="324"/>
      <c r="FO15" s="324"/>
      <c r="FP15" s="324"/>
      <c r="FQ15" s="324"/>
      <c r="FR15" s="324"/>
      <c r="FS15" s="324"/>
      <c r="FT15" s="324"/>
      <c r="FU15" s="324"/>
      <c r="FV15" s="324"/>
      <c r="FW15" s="324"/>
      <c r="FX15" s="324"/>
      <c r="FY15" s="324"/>
      <c r="FZ15" s="324"/>
      <c r="GA15" s="324"/>
      <c r="GB15" s="324"/>
      <c r="GC15" s="324"/>
      <c r="GD15" s="324"/>
      <c r="GE15" s="324"/>
      <c r="GF15" s="324"/>
      <c r="GG15" s="324"/>
      <c r="GH15" s="324"/>
      <c r="GI15" s="324"/>
      <c r="GJ15" s="324"/>
      <c r="GK15" s="324"/>
      <c r="GL15" s="324"/>
      <c r="GM15" s="324"/>
      <c r="GN15" s="324"/>
      <c r="GO15" s="324"/>
      <c r="GP15" s="324"/>
      <c r="GQ15" s="324"/>
      <c r="GR15" s="324"/>
      <c r="GS15" s="324"/>
      <c r="GT15" s="324"/>
      <c r="GU15" s="324"/>
      <c r="GV15" s="324"/>
      <c r="GW15" s="324"/>
      <c r="GX15" s="324"/>
      <c r="GY15" s="324"/>
      <c r="GZ15" s="324"/>
      <c r="HA15" s="324"/>
      <c r="HB15" s="324"/>
      <c r="HC15" s="324"/>
      <c r="HD15" s="324"/>
      <c r="HE15" s="324"/>
      <c r="HF15" s="324"/>
      <c r="HG15" s="324"/>
      <c r="HH15" s="324"/>
      <c r="HI15" s="324"/>
      <c r="HJ15" s="324"/>
      <c r="HK15" s="324"/>
      <c r="HL15" s="324"/>
      <c r="HM15" s="324"/>
      <c r="HN15" s="324"/>
      <c r="HO15" s="324"/>
      <c r="HP15" s="324"/>
      <c r="HQ15" s="324"/>
      <c r="HR15" s="324"/>
      <c r="HS15" s="324"/>
      <c r="HT15" s="324"/>
      <c r="HU15" s="324"/>
      <c r="HV15" s="324"/>
      <c r="HW15" s="324"/>
      <c r="HX15" s="324"/>
      <c r="HY15" s="324"/>
      <c r="HZ15" s="324"/>
      <c r="IA15" s="324"/>
      <c r="IB15" s="324"/>
      <c r="IC15" s="324"/>
      <c r="ID15" s="324"/>
      <c r="IE15" s="324"/>
      <c r="IF15" s="324"/>
      <c r="IG15" s="324"/>
      <c r="IH15" s="324"/>
      <c r="II15" s="324"/>
      <c r="IJ15" s="324"/>
      <c r="IK15" s="324"/>
      <c r="IL15" s="324"/>
      <c r="IM15" s="324"/>
      <c r="IN15" s="324"/>
      <c r="IO15" s="324"/>
      <c r="IP15" s="324"/>
      <c r="IQ15" s="324"/>
      <c r="IR15" s="324"/>
    </row>
    <row r="16" spans="1:252" ht="15">
      <c r="A16" s="301"/>
      <c r="B16" s="329"/>
      <c r="C16" s="301"/>
      <c r="D16" s="330"/>
      <c r="E16" s="330"/>
      <c r="F16" s="330"/>
      <c r="G16" s="330"/>
      <c r="H16" s="330"/>
      <c r="I16" s="301"/>
      <c r="J16" s="301"/>
      <c r="K16" s="324"/>
      <c r="L16" s="324"/>
      <c r="M16" s="324"/>
      <c r="N16" s="324"/>
      <c r="O16" s="324"/>
      <c r="P16" s="324"/>
      <c r="Q16" s="324"/>
      <c r="R16" s="324"/>
      <c r="S16" s="324"/>
      <c r="T16" s="324"/>
      <c r="U16" s="324"/>
      <c r="V16" s="324"/>
      <c r="W16" s="324"/>
      <c r="X16" s="324"/>
      <c r="Y16" s="324"/>
      <c r="Z16" s="324"/>
      <c r="AA16" s="324"/>
      <c r="AB16" s="324"/>
      <c r="AC16" s="324"/>
      <c r="AD16" s="324"/>
      <c r="AE16" s="324"/>
      <c r="AF16" s="324"/>
      <c r="AG16" s="324"/>
      <c r="AH16" s="324"/>
      <c r="AI16" s="324"/>
      <c r="AJ16" s="32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c r="BW16" s="324"/>
      <c r="BX16" s="324"/>
      <c r="BY16" s="324"/>
      <c r="BZ16" s="324"/>
      <c r="CA16" s="324"/>
      <c r="CB16" s="324"/>
      <c r="CC16" s="324"/>
      <c r="CD16" s="324"/>
      <c r="CE16" s="324"/>
      <c r="CF16" s="324"/>
      <c r="CG16" s="324"/>
      <c r="CH16" s="324"/>
      <c r="CI16" s="324"/>
      <c r="CJ16" s="324"/>
      <c r="CK16" s="324"/>
      <c r="CL16" s="324"/>
      <c r="CM16" s="324"/>
      <c r="CN16" s="324"/>
      <c r="CO16" s="324"/>
      <c r="CP16" s="324"/>
      <c r="CQ16" s="324"/>
      <c r="CR16" s="324"/>
      <c r="CS16" s="324"/>
      <c r="CT16" s="324"/>
      <c r="CU16" s="324"/>
      <c r="CV16" s="324"/>
      <c r="CW16" s="324"/>
      <c r="CX16" s="324"/>
      <c r="CY16" s="324"/>
      <c r="CZ16" s="324"/>
      <c r="DA16" s="324"/>
      <c r="DB16" s="324"/>
      <c r="DC16" s="324"/>
      <c r="DD16" s="324"/>
      <c r="DE16" s="324"/>
      <c r="DF16" s="324"/>
      <c r="DG16" s="324"/>
      <c r="DH16" s="324"/>
      <c r="DI16" s="324"/>
      <c r="DJ16" s="324"/>
      <c r="DK16" s="324"/>
      <c r="DL16" s="324"/>
      <c r="DM16" s="324"/>
      <c r="DN16" s="324"/>
      <c r="DO16" s="324"/>
      <c r="DP16" s="324"/>
      <c r="DQ16" s="324"/>
      <c r="DR16" s="324"/>
      <c r="DS16" s="324"/>
      <c r="DT16" s="324"/>
      <c r="DU16" s="324"/>
      <c r="DV16" s="324"/>
      <c r="DW16" s="324"/>
      <c r="DX16" s="324"/>
      <c r="DY16" s="324"/>
      <c r="DZ16" s="324"/>
      <c r="EA16" s="324"/>
      <c r="EB16" s="324"/>
      <c r="EC16" s="324"/>
      <c r="ED16" s="324"/>
      <c r="EE16" s="324"/>
      <c r="EF16" s="324"/>
      <c r="EG16" s="324"/>
      <c r="EH16" s="324"/>
      <c r="EI16" s="324"/>
      <c r="EJ16" s="324"/>
      <c r="EK16" s="324"/>
      <c r="EL16" s="324"/>
      <c r="EM16" s="324"/>
      <c r="EN16" s="324"/>
      <c r="EO16" s="324"/>
      <c r="EP16" s="324"/>
      <c r="EQ16" s="324"/>
      <c r="ER16" s="324"/>
      <c r="ES16" s="324"/>
      <c r="ET16" s="324"/>
      <c r="EU16" s="324"/>
      <c r="EV16" s="324"/>
      <c r="EW16" s="324"/>
      <c r="EX16" s="324"/>
      <c r="EY16" s="324"/>
      <c r="EZ16" s="324"/>
      <c r="FA16" s="324"/>
      <c r="FB16" s="324"/>
      <c r="FC16" s="324"/>
      <c r="FD16" s="324"/>
      <c r="FE16" s="324"/>
      <c r="FF16" s="324"/>
      <c r="FG16" s="324"/>
      <c r="FH16" s="324"/>
      <c r="FI16" s="324"/>
      <c r="FJ16" s="324"/>
      <c r="FK16" s="324"/>
      <c r="FL16" s="324"/>
      <c r="FM16" s="324"/>
      <c r="FN16" s="324"/>
      <c r="FO16" s="324"/>
      <c r="FP16" s="324"/>
      <c r="FQ16" s="324"/>
      <c r="FR16" s="324"/>
      <c r="FS16" s="324"/>
      <c r="FT16" s="324"/>
      <c r="FU16" s="324"/>
      <c r="FV16" s="324"/>
      <c r="FW16" s="324"/>
      <c r="FX16" s="324"/>
      <c r="FY16" s="324"/>
      <c r="FZ16" s="324"/>
      <c r="GA16" s="324"/>
      <c r="GB16" s="324"/>
      <c r="GC16" s="324"/>
      <c r="GD16" s="324"/>
      <c r="GE16" s="324"/>
      <c r="GF16" s="324"/>
      <c r="GG16" s="324"/>
      <c r="GH16" s="324"/>
      <c r="GI16" s="324"/>
      <c r="GJ16" s="324"/>
      <c r="GK16" s="324"/>
      <c r="GL16" s="324"/>
      <c r="GM16" s="324"/>
      <c r="GN16" s="324"/>
      <c r="GO16" s="324"/>
      <c r="GP16" s="324"/>
      <c r="GQ16" s="324"/>
      <c r="GR16" s="324"/>
      <c r="GS16" s="324"/>
      <c r="GT16" s="324"/>
      <c r="GU16" s="324"/>
      <c r="GV16" s="324"/>
      <c r="GW16" s="324"/>
      <c r="GX16" s="324"/>
      <c r="GY16" s="324"/>
      <c r="GZ16" s="324"/>
      <c r="HA16" s="324"/>
      <c r="HB16" s="324"/>
      <c r="HC16" s="324"/>
      <c r="HD16" s="324"/>
      <c r="HE16" s="324"/>
      <c r="HF16" s="324"/>
      <c r="HG16" s="324"/>
      <c r="HH16" s="324"/>
      <c r="HI16" s="324"/>
      <c r="HJ16" s="324"/>
      <c r="HK16" s="324"/>
      <c r="HL16" s="324"/>
      <c r="HM16" s="324"/>
      <c r="HN16" s="324"/>
      <c r="HO16" s="324"/>
      <c r="HP16" s="324"/>
      <c r="HQ16" s="324"/>
      <c r="HR16" s="324"/>
      <c r="HS16" s="324"/>
      <c r="HT16" s="324"/>
      <c r="HU16" s="324"/>
      <c r="HV16" s="324"/>
      <c r="HW16" s="324"/>
      <c r="HX16" s="324"/>
      <c r="HY16" s="324"/>
      <c r="HZ16" s="324"/>
      <c r="IA16" s="324"/>
      <c r="IB16" s="324"/>
      <c r="IC16" s="324"/>
      <c r="ID16" s="324"/>
      <c r="IE16" s="324"/>
      <c r="IF16" s="324"/>
      <c r="IG16" s="324"/>
      <c r="IH16" s="324"/>
      <c r="II16" s="324"/>
      <c r="IJ16" s="324"/>
      <c r="IK16" s="324"/>
      <c r="IL16" s="324"/>
      <c r="IM16" s="324"/>
      <c r="IN16" s="324"/>
      <c r="IO16" s="324"/>
      <c r="IP16" s="324"/>
      <c r="IQ16" s="324"/>
      <c r="IR16" s="324"/>
    </row>
    <row r="17" spans="1:252" ht="15">
      <c r="A17" s="301"/>
      <c r="B17" s="329" t="e">
        <v>#REF!</v>
      </c>
      <c r="C17" s="301"/>
      <c r="D17" s="330" t="e">
        <v>#REF!</v>
      </c>
      <c r="E17" s="330" t="e">
        <v>#REF!</v>
      </c>
      <c r="F17" s="330" t="e">
        <v>#REF!</v>
      </c>
      <c r="G17" s="330" t="e">
        <v>#REF!</v>
      </c>
      <c r="H17" s="330" t="e">
        <v>#REF!</v>
      </c>
      <c r="I17" s="301"/>
      <c r="J17" s="301"/>
      <c r="K17" s="324"/>
      <c r="L17" s="324"/>
      <c r="M17" s="324"/>
      <c r="N17" s="324"/>
      <c r="O17" s="324"/>
      <c r="P17" s="324"/>
      <c r="Q17" s="32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c r="BG17" s="324"/>
      <c r="BH17" s="324"/>
      <c r="BI17" s="324"/>
      <c r="BJ17" s="324"/>
      <c r="BK17" s="324"/>
      <c r="BL17" s="324"/>
      <c r="BM17" s="324"/>
      <c r="BN17" s="324"/>
      <c r="BO17" s="324"/>
      <c r="BP17" s="324"/>
      <c r="BQ17" s="324"/>
      <c r="BR17" s="324"/>
      <c r="BS17" s="324"/>
      <c r="BT17" s="324"/>
      <c r="BU17" s="324"/>
      <c r="BV17" s="324"/>
      <c r="BW17" s="324"/>
      <c r="BX17" s="324"/>
      <c r="BY17" s="324"/>
      <c r="BZ17" s="324"/>
      <c r="CA17" s="324"/>
      <c r="CB17" s="324"/>
      <c r="CC17" s="324"/>
      <c r="CD17" s="324"/>
      <c r="CE17" s="324"/>
      <c r="CF17" s="324"/>
      <c r="CG17" s="324"/>
      <c r="CH17" s="324"/>
      <c r="CI17" s="324"/>
      <c r="CJ17" s="324"/>
      <c r="CK17" s="324"/>
      <c r="CL17" s="324"/>
      <c r="CM17" s="324"/>
      <c r="CN17" s="324"/>
      <c r="CO17" s="324"/>
      <c r="CP17" s="324"/>
      <c r="CQ17" s="324"/>
      <c r="CR17" s="324"/>
      <c r="CS17" s="324"/>
      <c r="CT17" s="324"/>
      <c r="CU17" s="324"/>
      <c r="CV17" s="324"/>
      <c r="CW17" s="324"/>
      <c r="CX17" s="324"/>
      <c r="CY17" s="324"/>
      <c r="CZ17" s="324"/>
      <c r="DA17" s="324"/>
      <c r="DB17" s="324"/>
      <c r="DC17" s="324"/>
      <c r="DD17" s="324"/>
      <c r="DE17" s="324"/>
      <c r="DF17" s="324"/>
      <c r="DG17" s="324"/>
      <c r="DH17" s="324"/>
      <c r="DI17" s="324"/>
      <c r="DJ17" s="324"/>
      <c r="DK17" s="324"/>
      <c r="DL17" s="324"/>
      <c r="DM17" s="324"/>
      <c r="DN17" s="324"/>
      <c r="DO17" s="324"/>
      <c r="DP17" s="324"/>
      <c r="DQ17" s="324"/>
      <c r="DR17" s="324"/>
      <c r="DS17" s="324"/>
      <c r="DT17" s="324"/>
      <c r="DU17" s="324"/>
      <c r="DV17" s="324"/>
      <c r="DW17" s="324"/>
      <c r="DX17" s="324"/>
      <c r="DY17" s="324"/>
      <c r="DZ17" s="324"/>
      <c r="EA17" s="324"/>
      <c r="EB17" s="324"/>
      <c r="EC17" s="324"/>
      <c r="ED17" s="324"/>
      <c r="EE17" s="324"/>
      <c r="EF17" s="324"/>
      <c r="EG17" s="324"/>
      <c r="EH17" s="324"/>
      <c r="EI17" s="324"/>
      <c r="EJ17" s="324"/>
      <c r="EK17" s="324"/>
      <c r="EL17" s="324"/>
      <c r="EM17" s="324"/>
      <c r="EN17" s="324"/>
      <c r="EO17" s="324"/>
      <c r="EP17" s="324"/>
      <c r="EQ17" s="324"/>
      <c r="ER17" s="324"/>
      <c r="ES17" s="324"/>
      <c r="ET17" s="324"/>
      <c r="EU17" s="324"/>
      <c r="EV17" s="324"/>
      <c r="EW17" s="324"/>
      <c r="EX17" s="324"/>
      <c r="EY17" s="324"/>
      <c r="EZ17" s="324"/>
      <c r="FA17" s="324"/>
      <c r="FB17" s="324"/>
      <c r="FC17" s="324"/>
      <c r="FD17" s="324"/>
      <c r="FE17" s="324"/>
      <c r="FF17" s="324"/>
      <c r="FG17" s="324"/>
      <c r="FH17" s="324"/>
      <c r="FI17" s="324"/>
      <c r="FJ17" s="324"/>
      <c r="FK17" s="324"/>
      <c r="FL17" s="324"/>
      <c r="FM17" s="324"/>
      <c r="FN17" s="324"/>
      <c r="FO17" s="324"/>
      <c r="FP17" s="324"/>
      <c r="FQ17" s="324"/>
      <c r="FR17" s="324"/>
      <c r="FS17" s="324"/>
      <c r="FT17" s="324"/>
      <c r="FU17" s="324"/>
      <c r="FV17" s="324"/>
      <c r="FW17" s="324"/>
      <c r="FX17" s="324"/>
      <c r="FY17" s="324"/>
      <c r="FZ17" s="324"/>
      <c r="GA17" s="324"/>
      <c r="GB17" s="324"/>
      <c r="GC17" s="324"/>
      <c r="GD17" s="324"/>
      <c r="GE17" s="324"/>
      <c r="GF17" s="324"/>
      <c r="GG17" s="324"/>
      <c r="GH17" s="324"/>
      <c r="GI17" s="324"/>
      <c r="GJ17" s="324"/>
      <c r="GK17" s="324"/>
      <c r="GL17" s="324"/>
      <c r="GM17" s="324"/>
      <c r="GN17" s="324"/>
      <c r="GO17" s="324"/>
      <c r="GP17" s="324"/>
      <c r="GQ17" s="324"/>
      <c r="GR17" s="324"/>
      <c r="GS17" s="324"/>
      <c r="GT17" s="324"/>
      <c r="GU17" s="324"/>
      <c r="GV17" s="324"/>
      <c r="GW17" s="324"/>
      <c r="GX17" s="324"/>
      <c r="GY17" s="324"/>
      <c r="GZ17" s="324"/>
      <c r="HA17" s="324"/>
      <c r="HB17" s="324"/>
      <c r="HC17" s="324"/>
      <c r="HD17" s="324"/>
      <c r="HE17" s="324"/>
      <c r="HF17" s="324"/>
      <c r="HG17" s="324"/>
      <c r="HH17" s="324"/>
      <c r="HI17" s="324"/>
      <c r="HJ17" s="324"/>
      <c r="HK17" s="324"/>
      <c r="HL17" s="324"/>
      <c r="HM17" s="324"/>
      <c r="HN17" s="324"/>
      <c r="HO17" s="324"/>
      <c r="HP17" s="324"/>
      <c r="HQ17" s="324"/>
      <c r="HR17" s="324"/>
      <c r="HS17" s="324"/>
      <c r="HT17" s="324"/>
      <c r="HU17" s="324"/>
      <c r="HV17" s="324"/>
      <c r="HW17" s="324"/>
      <c r="HX17" s="324"/>
      <c r="HY17" s="324"/>
      <c r="HZ17" s="324"/>
      <c r="IA17" s="324"/>
      <c r="IB17" s="324"/>
      <c r="IC17" s="324"/>
      <c r="ID17" s="324"/>
      <c r="IE17" s="324"/>
      <c r="IF17" s="324"/>
      <c r="IG17" s="324"/>
      <c r="IH17" s="324"/>
      <c r="II17" s="324"/>
      <c r="IJ17" s="324"/>
      <c r="IK17" s="324"/>
      <c r="IL17" s="324"/>
      <c r="IM17" s="324"/>
      <c r="IN17" s="324"/>
      <c r="IO17" s="324"/>
      <c r="IP17" s="324"/>
      <c r="IQ17" s="324"/>
      <c r="IR17" s="324"/>
    </row>
    <row r="18" spans="1:252" ht="15">
      <c r="A18" s="301"/>
      <c r="B18" s="331" t="e">
        <v>#REF!</v>
      </c>
      <c r="C18" s="332"/>
      <c r="D18" s="333" t="e">
        <v>#REF!</v>
      </c>
      <c r="E18" s="333" t="e">
        <v>#REF!</v>
      </c>
      <c r="F18" s="333" t="e">
        <v>#REF!</v>
      </c>
      <c r="G18" s="333" t="e">
        <v>#REF!</v>
      </c>
      <c r="H18" s="333" t="e">
        <v>#REF!</v>
      </c>
      <c r="I18" s="301"/>
      <c r="J18" s="301"/>
      <c r="K18" s="324"/>
      <c r="L18" s="324"/>
      <c r="M18" s="324"/>
      <c r="N18" s="324"/>
      <c r="O18" s="324"/>
      <c r="P18" s="324"/>
      <c r="Q18" s="32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c r="BW18" s="324"/>
      <c r="BX18" s="324"/>
      <c r="BY18" s="324"/>
      <c r="BZ18" s="324"/>
      <c r="CA18" s="324"/>
      <c r="CB18" s="324"/>
      <c r="CC18" s="324"/>
      <c r="CD18" s="324"/>
      <c r="CE18" s="324"/>
      <c r="CF18" s="324"/>
      <c r="CG18" s="324"/>
      <c r="CH18" s="324"/>
      <c r="CI18" s="324"/>
      <c r="CJ18" s="324"/>
      <c r="CK18" s="324"/>
      <c r="CL18" s="324"/>
      <c r="CM18" s="324"/>
      <c r="CN18" s="324"/>
      <c r="CO18" s="324"/>
      <c r="CP18" s="324"/>
      <c r="CQ18" s="324"/>
      <c r="CR18" s="324"/>
      <c r="CS18" s="324"/>
      <c r="CT18" s="324"/>
      <c r="CU18" s="324"/>
      <c r="CV18" s="324"/>
      <c r="CW18" s="324"/>
      <c r="CX18" s="324"/>
      <c r="CY18" s="324"/>
      <c r="CZ18" s="324"/>
      <c r="DA18" s="324"/>
      <c r="DB18" s="324"/>
      <c r="DC18" s="324"/>
      <c r="DD18" s="324"/>
      <c r="DE18" s="324"/>
      <c r="DF18" s="324"/>
      <c r="DG18" s="324"/>
      <c r="DH18" s="324"/>
      <c r="DI18" s="324"/>
      <c r="DJ18" s="324"/>
      <c r="DK18" s="324"/>
      <c r="DL18" s="324"/>
      <c r="DM18" s="324"/>
      <c r="DN18" s="324"/>
      <c r="DO18" s="324"/>
      <c r="DP18" s="324"/>
      <c r="DQ18" s="324"/>
      <c r="DR18" s="324"/>
      <c r="DS18" s="324"/>
      <c r="DT18" s="324"/>
      <c r="DU18" s="324"/>
      <c r="DV18" s="324"/>
      <c r="DW18" s="324"/>
      <c r="DX18" s="324"/>
      <c r="DY18" s="324"/>
      <c r="DZ18" s="324"/>
      <c r="EA18" s="324"/>
      <c r="EB18" s="324"/>
      <c r="EC18" s="324"/>
      <c r="ED18" s="324"/>
      <c r="EE18" s="324"/>
      <c r="EF18" s="324"/>
      <c r="EG18" s="324"/>
      <c r="EH18" s="324"/>
      <c r="EI18" s="324"/>
      <c r="EJ18" s="324"/>
      <c r="EK18" s="324"/>
      <c r="EL18" s="324"/>
      <c r="EM18" s="324"/>
      <c r="EN18" s="324"/>
      <c r="EO18" s="324"/>
      <c r="EP18" s="324"/>
      <c r="EQ18" s="324"/>
      <c r="ER18" s="324"/>
      <c r="ES18" s="324"/>
      <c r="ET18" s="324"/>
      <c r="EU18" s="324"/>
      <c r="EV18" s="324"/>
      <c r="EW18" s="324"/>
      <c r="EX18" s="324"/>
      <c r="EY18" s="324"/>
      <c r="EZ18" s="324"/>
      <c r="FA18" s="324"/>
      <c r="FB18" s="324"/>
      <c r="FC18" s="324"/>
      <c r="FD18" s="324"/>
      <c r="FE18" s="324"/>
      <c r="FF18" s="324"/>
      <c r="FG18" s="324"/>
      <c r="FH18" s="324"/>
      <c r="FI18" s="324"/>
      <c r="FJ18" s="324"/>
      <c r="FK18" s="324"/>
      <c r="FL18" s="324"/>
      <c r="FM18" s="324"/>
      <c r="FN18" s="324"/>
      <c r="FO18" s="324"/>
      <c r="FP18" s="324"/>
      <c r="FQ18" s="324"/>
      <c r="FR18" s="324"/>
      <c r="FS18" s="324"/>
      <c r="FT18" s="324"/>
      <c r="FU18" s="324"/>
      <c r="FV18" s="324"/>
      <c r="FW18" s="324"/>
      <c r="FX18" s="324"/>
      <c r="FY18" s="324"/>
      <c r="FZ18" s="324"/>
      <c r="GA18" s="324"/>
      <c r="GB18" s="324"/>
      <c r="GC18" s="324"/>
      <c r="GD18" s="324"/>
      <c r="GE18" s="324"/>
      <c r="GF18" s="324"/>
      <c r="GG18" s="324"/>
      <c r="GH18" s="324"/>
      <c r="GI18" s="324"/>
      <c r="GJ18" s="324"/>
      <c r="GK18" s="324"/>
      <c r="GL18" s="324"/>
      <c r="GM18" s="324"/>
      <c r="GN18" s="324"/>
      <c r="GO18" s="324"/>
      <c r="GP18" s="324"/>
      <c r="GQ18" s="324"/>
      <c r="GR18" s="324"/>
      <c r="GS18" s="324"/>
      <c r="GT18" s="324"/>
      <c r="GU18" s="324"/>
      <c r="GV18" s="324"/>
      <c r="GW18" s="324"/>
      <c r="GX18" s="324"/>
      <c r="GY18" s="324"/>
      <c r="GZ18" s="324"/>
      <c r="HA18" s="324"/>
      <c r="HB18" s="324"/>
      <c r="HC18" s="324"/>
      <c r="HD18" s="324"/>
      <c r="HE18" s="324"/>
      <c r="HF18" s="324"/>
      <c r="HG18" s="324"/>
      <c r="HH18" s="324"/>
      <c r="HI18" s="324"/>
      <c r="HJ18" s="324"/>
      <c r="HK18" s="324"/>
      <c r="HL18" s="324"/>
      <c r="HM18" s="324"/>
      <c r="HN18" s="324"/>
      <c r="HO18" s="324"/>
      <c r="HP18" s="324"/>
      <c r="HQ18" s="324"/>
      <c r="HR18" s="324"/>
      <c r="HS18" s="324"/>
      <c r="HT18" s="324"/>
      <c r="HU18" s="324"/>
      <c r="HV18" s="324"/>
      <c r="HW18" s="324"/>
      <c r="HX18" s="324"/>
      <c r="HY18" s="324"/>
      <c r="HZ18" s="324"/>
      <c r="IA18" s="324"/>
      <c r="IB18" s="324"/>
      <c r="IC18" s="324"/>
      <c r="ID18" s="324"/>
      <c r="IE18" s="324"/>
      <c r="IF18" s="324"/>
      <c r="IG18" s="324"/>
      <c r="IH18" s="324"/>
      <c r="II18" s="324"/>
      <c r="IJ18" s="324"/>
      <c r="IK18" s="324"/>
      <c r="IL18" s="324"/>
      <c r="IM18" s="324"/>
      <c r="IN18" s="324"/>
      <c r="IO18" s="324"/>
      <c r="IP18" s="324"/>
      <c r="IQ18" s="324"/>
      <c r="IR18" s="324"/>
    </row>
    <row r="19" spans="1:252" ht="15">
      <c r="A19" s="301"/>
      <c r="B19" s="329"/>
      <c r="C19" s="301"/>
      <c r="D19" s="330"/>
      <c r="E19" s="330"/>
      <c r="F19" s="330"/>
      <c r="G19" s="330"/>
      <c r="H19" s="330"/>
      <c r="I19" s="301"/>
      <c r="J19" s="301"/>
      <c r="K19" s="324"/>
      <c r="L19" s="324"/>
      <c r="M19" s="324"/>
      <c r="N19" s="324"/>
      <c r="O19" s="324"/>
      <c r="P19" s="324"/>
      <c r="Q19" s="324"/>
      <c r="R19" s="324"/>
      <c r="S19" s="324"/>
      <c r="T19" s="324"/>
      <c r="U19" s="324"/>
      <c r="V19" s="324"/>
      <c r="W19" s="324"/>
      <c r="X19" s="324"/>
      <c r="Y19" s="324"/>
      <c r="Z19" s="324"/>
      <c r="AA19" s="324"/>
      <c r="AB19" s="324"/>
      <c r="AC19" s="324"/>
      <c r="AD19" s="324"/>
      <c r="AE19" s="324"/>
      <c r="AF19" s="324"/>
      <c r="AG19" s="324"/>
      <c r="AH19" s="324"/>
      <c r="AI19" s="324"/>
      <c r="AJ19" s="324"/>
      <c r="AK19" s="324"/>
      <c r="AL19" s="324"/>
      <c r="AM19" s="324"/>
      <c r="AN19" s="324"/>
      <c r="AO19" s="324"/>
      <c r="AP19" s="324"/>
      <c r="AQ19" s="324"/>
      <c r="AR19" s="324"/>
      <c r="AS19" s="324"/>
      <c r="AT19" s="324"/>
      <c r="AU19" s="324"/>
      <c r="AV19" s="324"/>
      <c r="AW19" s="324"/>
      <c r="AX19" s="324"/>
      <c r="AY19" s="324"/>
      <c r="AZ19" s="324"/>
      <c r="BA19" s="324"/>
      <c r="BB19" s="324"/>
      <c r="BC19" s="324"/>
      <c r="BD19" s="324"/>
      <c r="BE19" s="324"/>
      <c r="BF19" s="324"/>
      <c r="BG19" s="324"/>
      <c r="BH19" s="324"/>
      <c r="BI19" s="324"/>
      <c r="BJ19" s="324"/>
      <c r="BK19" s="324"/>
      <c r="BL19" s="324"/>
      <c r="BM19" s="324"/>
      <c r="BN19" s="324"/>
      <c r="BO19" s="324"/>
      <c r="BP19" s="324"/>
      <c r="BQ19" s="324"/>
      <c r="BR19" s="324"/>
      <c r="BS19" s="324"/>
      <c r="BT19" s="324"/>
      <c r="BU19" s="324"/>
      <c r="BV19" s="324"/>
      <c r="BW19" s="324"/>
      <c r="BX19" s="324"/>
      <c r="BY19" s="324"/>
      <c r="BZ19" s="324"/>
      <c r="CA19" s="324"/>
      <c r="CB19" s="324"/>
      <c r="CC19" s="324"/>
      <c r="CD19" s="324"/>
      <c r="CE19" s="324"/>
      <c r="CF19" s="324"/>
      <c r="CG19" s="324"/>
      <c r="CH19" s="324"/>
      <c r="CI19" s="324"/>
      <c r="CJ19" s="324"/>
      <c r="CK19" s="324"/>
      <c r="CL19" s="324"/>
      <c r="CM19" s="324"/>
      <c r="CN19" s="324"/>
      <c r="CO19" s="324"/>
      <c r="CP19" s="324"/>
      <c r="CQ19" s="324"/>
      <c r="CR19" s="324"/>
      <c r="CS19" s="324"/>
      <c r="CT19" s="324"/>
      <c r="CU19" s="324"/>
      <c r="CV19" s="324"/>
      <c r="CW19" s="324"/>
      <c r="CX19" s="324"/>
      <c r="CY19" s="324"/>
      <c r="CZ19" s="324"/>
      <c r="DA19" s="324"/>
      <c r="DB19" s="324"/>
      <c r="DC19" s="324"/>
      <c r="DD19" s="324"/>
      <c r="DE19" s="324"/>
      <c r="DF19" s="324"/>
      <c r="DG19" s="324"/>
      <c r="DH19" s="324"/>
      <c r="DI19" s="324"/>
      <c r="DJ19" s="324"/>
      <c r="DK19" s="324"/>
      <c r="DL19" s="324"/>
      <c r="DM19" s="324"/>
      <c r="DN19" s="324"/>
      <c r="DO19" s="324"/>
      <c r="DP19" s="324"/>
      <c r="DQ19" s="324"/>
      <c r="DR19" s="324"/>
      <c r="DS19" s="324"/>
      <c r="DT19" s="324"/>
      <c r="DU19" s="324"/>
      <c r="DV19" s="324"/>
      <c r="DW19" s="324"/>
      <c r="DX19" s="324"/>
      <c r="DY19" s="324"/>
      <c r="DZ19" s="324"/>
      <c r="EA19" s="324"/>
      <c r="EB19" s="324"/>
      <c r="EC19" s="324"/>
      <c r="ED19" s="324"/>
      <c r="EE19" s="324"/>
      <c r="EF19" s="324"/>
      <c r="EG19" s="324"/>
      <c r="EH19" s="324"/>
      <c r="EI19" s="324"/>
      <c r="EJ19" s="324"/>
      <c r="EK19" s="324"/>
      <c r="EL19" s="324"/>
      <c r="EM19" s="324"/>
      <c r="EN19" s="324"/>
      <c r="EO19" s="324"/>
      <c r="EP19" s="324"/>
      <c r="EQ19" s="324"/>
      <c r="ER19" s="324"/>
      <c r="ES19" s="324"/>
      <c r="ET19" s="324"/>
      <c r="EU19" s="324"/>
      <c r="EV19" s="324"/>
      <c r="EW19" s="324"/>
      <c r="EX19" s="324"/>
      <c r="EY19" s="324"/>
      <c r="EZ19" s="324"/>
      <c r="FA19" s="324"/>
      <c r="FB19" s="324"/>
      <c r="FC19" s="324"/>
      <c r="FD19" s="324"/>
      <c r="FE19" s="324"/>
      <c r="FF19" s="324"/>
      <c r="FG19" s="324"/>
      <c r="FH19" s="324"/>
      <c r="FI19" s="324"/>
      <c r="FJ19" s="324"/>
      <c r="FK19" s="324"/>
      <c r="FL19" s="324"/>
      <c r="FM19" s="324"/>
      <c r="FN19" s="324"/>
      <c r="FO19" s="324"/>
      <c r="FP19" s="324"/>
      <c r="FQ19" s="324"/>
      <c r="FR19" s="324"/>
      <c r="FS19" s="324"/>
      <c r="FT19" s="324"/>
      <c r="FU19" s="324"/>
      <c r="FV19" s="324"/>
      <c r="FW19" s="324"/>
      <c r="FX19" s="324"/>
      <c r="FY19" s="324"/>
      <c r="FZ19" s="324"/>
      <c r="GA19" s="324"/>
      <c r="GB19" s="324"/>
      <c r="GC19" s="324"/>
      <c r="GD19" s="324"/>
      <c r="GE19" s="324"/>
      <c r="GF19" s="324"/>
      <c r="GG19" s="324"/>
      <c r="GH19" s="324"/>
      <c r="GI19" s="324"/>
      <c r="GJ19" s="324"/>
      <c r="GK19" s="324"/>
      <c r="GL19" s="324"/>
      <c r="GM19" s="324"/>
      <c r="GN19" s="324"/>
      <c r="GO19" s="324"/>
      <c r="GP19" s="324"/>
      <c r="GQ19" s="324"/>
      <c r="GR19" s="324"/>
      <c r="GS19" s="324"/>
      <c r="GT19" s="324"/>
      <c r="GU19" s="324"/>
      <c r="GV19" s="324"/>
      <c r="GW19" s="324"/>
      <c r="GX19" s="324"/>
      <c r="GY19" s="324"/>
      <c r="GZ19" s="324"/>
      <c r="HA19" s="324"/>
      <c r="HB19" s="324"/>
      <c r="HC19" s="324"/>
      <c r="HD19" s="324"/>
      <c r="HE19" s="324"/>
      <c r="HF19" s="324"/>
      <c r="HG19" s="324"/>
      <c r="HH19" s="324"/>
      <c r="HI19" s="324"/>
      <c r="HJ19" s="324"/>
      <c r="HK19" s="324"/>
      <c r="HL19" s="324"/>
      <c r="HM19" s="324"/>
      <c r="HN19" s="324"/>
      <c r="HO19" s="324"/>
      <c r="HP19" s="324"/>
      <c r="HQ19" s="324"/>
      <c r="HR19" s="324"/>
      <c r="HS19" s="324"/>
      <c r="HT19" s="324"/>
      <c r="HU19" s="324"/>
      <c r="HV19" s="324"/>
      <c r="HW19" s="324"/>
      <c r="HX19" s="324"/>
      <c r="HY19" s="324"/>
      <c r="HZ19" s="324"/>
      <c r="IA19" s="324"/>
      <c r="IB19" s="324"/>
      <c r="IC19" s="324"/>
      <c r="ID19" s="324"/>
      <c r="IE19" s="324"/>
      <c r="IF19" s="324"/>
      <c r="IG19" s="324"/>
      <c r="IH19" s="324"/>
      <c r="II19" s="324"/>
      <c r="IJ19" s="324"/>
      <c r="IK19" s="324"/>
      <c r="IL19" s="324"/>
      <c r="IM19" s="324"/>
      <c r="IN19" s="324"/>
      <c r="IO19" s="324"/>
      <c r="IP19" s="324"/>
      <c r="IQ19" s="324"/>
      <c r="IR19" s="324"/>
    </row>
    <row r="20" spans="1:252" ht="15">
      <c r="A20" s="301"/>
      <c r="B20" s="301"/>
      <c r="C20" s="301"/>
      <c r="D20" s="328"/>
      <c r="E20" s="328"/>
      <c r="F20" s="328"/>
      <c r="G20" s="328"/>
      <c r="H20" s="328"/>
      <c r="I20" s="301"/>
      <c r="J20" s="301"/>
      <c r="K20" s="324"/>
      <c r="L20" s="324"/>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4"/>
      <c r="AS20" s="324"/>
      <c r="AT20" s="324"/>
      <c r="AU20" s="324"/>
      <c r="AV20" s="324"/>
      <c r="AW20" s="324"/>
      <c r="AX20" s="324"/>
      <c r="AY20" s="324"/>
      <c r="AZ20" s="324"/>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c r="BW20" s="324"/>
      <c r="BX20" s="324"/>
      <c r="BY20" s="324"/>
      <c r="BZ20" s="324"/>
      <c r="CA20" s="324"/>
      <c r="CB20" s="324"/>
      <c r="CC20" s="324"/>
      <c r="CD20" s="324"/>
      <c r="CE20" s="324"/>
      <c r="CF20" s="324"/>
      <c r="CG20" s="324"/>
      <c r="CH20" s="324"/>
      <c r="CI20" s="324"/>
      <c r="CJ20" s="324"/>
      <c r="CK20" s="324"/>
      <c r="CL20" s="324"/>
      <c r="CM20" s="324"/>
      <c r="CN20" s="324"/>
      <c r="CO20" s="324"/>
      <c r="CP20" s="324"/>
      <c r="CQ20" s="324"/>
      <c r="CR20" s="324"/>
      <c r="CS20" s="324"/>
      <c r="CT20" s="324"/>
      <c r="CU20" s="324"/>
      <c r="CV20" s="324"/>
      <c r="CW20" s="324"/>
      <c r="CX20" s="324"/>
      <c r="CY20" s="324"/>
      <c r="CZ20" s="324"/>
      <c r="DA20" s="324"/>
      <c r="DB20" s="324"/>
      <c r="DC20" s="324"/>
      <c r="DD20" s="324"/>
      <c r="DE20" s="324"/>
      <c r="DF20" s="324"/>
      <c r="DG20" s="324"/>
      <c r="DH20" s="324"/>
      <c r="DI20" s="324"/>
      <c r="DJ20" s="324"/>
      <c r="DK20" s="324"/>
      <c r="DL20" s="324"/>
      <c r="DM20" s="324"/>
      <c r="DN20" s="324"/>
      <c r="DO20" s="324"/>
      <c r="DP20" s="324"/>
      <c r="DQ20" s="324"/>
      <c r="DR20" s="324"/>
      <c r="DS20" s="324"/>
      <c r="DT20" s="324"/>
      <c r="DU20" s="324"/>
      <c r="DV20" s="324"/>
      <c r="DW20" s="324"/>
      <c r="DX20" s="324"/>
      <c r="DY20" s="324"/>
      <c r="DZ20" s="324"/>
      <c r="EA20" s="324"/>
      <c r="EB20" s="324"/>
      <c r="EC20" s="324"/>
      <c r="ED20" s="324"/>
      <c r="EE20" s="324"/>
      <c r="EF20" s="324"/>
      <c r="EG20" s="324"/>
      <c r="EH20" s="324"/>
      <c r="EI20" s="324"/>
      <c r="EJ20" s="324"/>
      <c r="EK20" s="324"/>
      <c r="EL20" s="324"/>
      <c r="EM20" s="324"/>
      <c r="EN20" s="324"/>
      <c r="EO20" s="324"/>
      <c r="EP20" s="324"/>
      <c r="EQ20" s="324"/>
      <c r="ER20" s="324"/>
      <c r="ES20" s="324"/>
      <c r="ET20" s="324"/>
      <c r="EU20" s="324"/>
      <c r="EV20" s="324"/>
      <c r="EW20" s="324"/>
      <c r="EX20" s="324"/>
      <c r="EY20" s="324"/>
      <c r="EZ20" s="324"/>
      <c r="FA20" s="324"/>
      <c r="FB20" s="324"/>
      <c r="FC20" s="324"/>
      <c r="FD20" s="324"/>
      <c r="FE20" s="324"/>
      <c r="FF20" s="324"/>
      <c r="FG20" s="324"/>
      <c r="FH20" s="324"/>
      <c r="FI20" s="324"/>
      <c r="FJ20" s="324"/>
      <c r="FK20" s="324"/>
      <c r="FL20" s="324"/>
      <c r="FM20" s="324"/>
      <c r="FN20" s="324"/>
      <c r="FO20" s="324"/>
      <c r="FP20" s="324"/>
      <c r="FQ20" s="324"/>
      <c r="FR20" s="324"/>
      <c r="FS20" s="324"/>
      <c r="FT20" s="324"/>
      <c r="FU20" s="324"/>
      <c r="FV20" s="324"/>
      <c r="FW20" s="324"/>
      <c r="FX20" s="324"/>
      <c r="FY20" s="324"/>
      <c r="FZ20" s="324"/>
      <c r="GA20" s="324"/>
      <c r="GB20" s="324"/>
      <c r="GC20" s="324"/>
      <c r="GD20" s="324"/>
      <c r="GE20" s="324"/>
      <c r="GF20" s="324"/>
      <c r="GG20" s="324"/>
      <c r="GH20" s="324"/>
      <c r="GI20" s="324"/>
      <c r="GJ20" s="324"/>
      <c r="GK20" s="324"/>
      <c r="GL20" s="324"/>
      <c r="GM20" s="324"/>
      <c r="GN20" s="324"/>
      <c r="GO20" s="324"/>
      <c r="GP20" s="324"/>
      <c r="GQ20" s="324"/>
      <c r="GR20" s="324"/>
      <c r="GS20" s="324"/>
      <c r="GT20" s="324"/>
      <c r="GU20" s="324"/>
      <c r="GV20" s="324"/>
      <c r="GW20" s="324"/>
      <c r="GX20" s="324"/>
      <c r="GY20" s="324"/>
      <c r="GZ20" s="324"/>
      <c r="HA20" s="324"/>
      <c r="HB20" s="324"/>
      <c r="HC20" s="324"/>
      <c r="HD20" s="324"/>
      <c r="HE20" s="324"/>
      <c r="HF20" s="324"/>
      <c r="HG20" s="324"/>
      <c r="HH20" s="324"/>
      <c r="HI20" s="324"/>
      <c r="HJ20" s="324"/>
      <c r="HK20" s="324"/>
      <c r="HL20" s="324"/>
      <c r="HM20" s="324"/>
      <c r="HN20" s="324"/>
      <c r="HO20" s="324"/>
      <c r="HP20" s="324"/>
      <c r="HQ20" s="324"/>
      <c r="HR20" s="324"/>
      <c r="HS20" s="324"/>
      <c r="HT20" s="324"/>
      <c r="HU20" s="324"/>
      <c r="HV20" s="324"/>
      <c r="HW20" s="324"/>
      <c r="HX20" s="324"/>
      <c r="HY20" s="324"/>
      <c r="HZ20" s="324"/>
      <c r="IA20" s="324"/>
      <c r="IB20" s="324"/>
      <c r="IC20" s="324"/>
      <c r="ID20" s="324"/>
      <c r="IE20" s="324"/>
      <c r="IF20" s="324"/>
      <c r="IG20" s="324"/>
      <c r="IH20" s="324"/>
      <c r="II20" s="324"/>
      <c r="IJ20" s="324"/>
      <c r="IK20" s="324"/>
      <c r="IL20" s="324"/>
      <c r="IM20" s="324"/>
      <c r="IN20" s="324"/>
      <c r="IO20" s="324"/>
      <c r="IP20" s="324"/>
      <c r="IQ20" s="324"/>
      <c r="IR20" s="324"/>
    </row>
    <row r="21" spans="1:252" s="335" customFormat="1" ht="14.5">
      <c r="A21" s="334"/>
      <c r="B21" s="326" t="s">
        <v>296</v>
      </c>
      <c r="C21" s="301"/>
      <c r="D21" s="327" t="e">
        <v>#REF!</v>
      </c>
      <c r="E21" s="327" t="e">
        <v>#REF!</v>
      </c>
      <c r="F21" s="327" t="e">
        <v>#REF!</v>
      </c>
      <c r="G21" s="327" t="e">
        <v>#REF!</v>
      </c>
      <c r="H21" s="327" t="e">
        <v>#REF!</v>
      </c>
      <c r="I21" s="334"/>
      <c r="J21" s="334"/>
      <c r="K21" s="334"/>
      <c r="L21" s="334"/>
      <c r="M21" s="334"/>
      <c r="N21" s="334"/>
      <c r="O21" s="334"/>
      <c r="P21" s="334"/>
      <c r="Q21" s="334"/>
      <c r="R21" s="334"/>
      <c r="S21" s="334"/>
      <c r="T21" s="334"/>
      <c r="U21" s="334"/>
      <c r="V21" s="334"/>
      <c r="W21" s="334"/>
      <c r="X21" s="334"/>
      <c r="Y21" s="334"/>
      <c r="Z21" s="334"/>
      <c r="AA21" s="334"/>
      <c r="AB21" s="334"/>
      <c r="AC21" s="334"/>
      <c r="AD21" s="334"/>
      <c r="AE21" s="334"/>
      <c r="AF21" s="334"/>
      <c r="AG21" s="334"/>
      <c r="AH21" s="334"/>
      <c r="AI21" s="334"/>
      <c r="AJ21" s="334"/>
      <c r="AK21" s="334"/>
      <c r="AL21" s="334"/>
      <c r="AM21" s="334"/>
      <c r="AN21" s="334"/>
      <c r="AO21" s="334"/>
      <c r="AP21" s="334"/>
      <c r="AQ21" s="334"/>
      <c r="AR21" s="334"/>
      <c r="AS21" s="334"/>
      <c r="AT21" s="334"/>
      <c r="AU21" s="334"/>
      <c r="AV21" s="334"/>
      <c r="AW21" s="334"/>
      <c r="AX21" s="334"/>
      <c r="AY21" s="334"/>
      <c r="AZ21" s="334"/>
      <c r="BA21" s="334"/>
      <c r="BB21" s="334"/>
      <c r="BC21" s="334"/>
      <c r="BD21" s="334"/>
      <c r="BE21" s="334"/>
      <c r="BF21" s="334"/>
      <c r="BG21" s="334"/>
      <c r="BH21" s="334"/>
      <c r="BI21" s="334"/>
      <c r="BJ21" s="334"/>
      <c r="BK21" s="334"/>
      <c r="BL21" s="334"/>
      <c r="BM21" s="334"/>
      <c r="BN21" s="334"/>
      <c r="BO21" s="334"/>
      <c r="BP21" s="334"/>
      <c r="BQ21" s="334"/>
      <c r="BR21" s="334"/>
      <c r="BS21" s="334"/>
      <c r="BT21" s="334"/>
      <c r="BU21" s="334"/>
      <c r="BV21" s="334"/>
      <c r="BW21" s="334"/>
      <c r="BX21" s="334"/>
      <c r="BY21" s="334"/>
      <c r="BZ21" s="334"/>
      <c r="CA21" s="334"/>
      <c r="CB21" s="334"/>
      <c r="CC21" s="334"/>
      <c r="CD21" s="334"/>
      <c r="CE21" s="334"/>
      <c r="CF21" s="334"/>
      <c r="CG21" s="334"/>
      <c r="CH21" s="334"/>
      <c r="CI21" s="334"/>
      <c r="CJ21" s="334"/>
      <c r="CK21" s="334"/>
      <c r="CL21" s="334"/>
      <c r="CM21" s="334"/>
      <c r="CN21" s="334"/>
      <c r="CO21" s="334"/>
      <c r="CP21" s="334"/>
      <c r="CQ21" s="334"/>
      <c r="CR21" s="334"/>
      <c r="CS21" s="334"/>
      <c r="CT21" s="334"/>
      <c r="CU21" s="334"/>
      <c r="CV21" s="334"/>
      <c r="CW21" s="334"/>
      <c r="CX21" s="334"/>
      <c r="CY21" s="334"/>
      <c r="CZ21" s="334"/>
      <c r="DA21" s="334"/>
      <c r="DB21" s="334"/>
      <c r="DC21" s="334"/>
      <c r="DD21" s="334"/>
      <c r="DE21" s="334"/>
      <c r="DF21" s="334"/>
      <c r="DG21" s="334"/>
      <c r="DH21" s="334"/>
      <c r="DI21" s="334"/>
      <c r="DJ21" s="334"/>
      <c r="DK21" s="334"/>
      <c r="DL21" s="334"/>
      <c r="DM21" s="334"/>
      <c r="DN21" s="334"/>
      <c r="DO21" s="334"/>
      <c r="DP21" s="334"/>
      <c r="DQ21" s="334"/>
      <c r="DR21" s="334"/>
      <c r="DS21" s="334"/>
      <c r="DT21" s="334"/>
      <c r="DU21" s="334"/>
      <c r="DV21" s="334"/>
      <c r="DW21" s="334"/>
      <c r="DX21" s="334"/>
      <c r="DY21" s="334"/>
      <c r="DZ21" s="334"/>
      <c r="EA21" s="334"/>
      <c r="EB21" s="334"/>
      <c r="EC21" s="334"/>
      <c r="ED21" s="334"/>
      <c r="EE21" s="334"/>
      <c r="EF21" s="334"/>
      <c r="EG21" s="334"/>
      <c r="EH21" s="334"/>
      <c r="EI21" s="334"/>
      <c r="EJ21" s="334"/>
      <c r="EK21" s="334"/>
      <c r="EL21" s="334"/>
      <c r="EM21" s="334"/>
      <c r="EN21" s="334"/>
      <c r="EO21" s="334"/>
      <c r="EP21" s="334"/>
      <c r="EQ21" s="334"/>
      <c r="ER21" s="334"/>
      <c r="ES21" s="334"/>
      <c r="ET21" s="334"/>
      <c r="EU21" s="334"/>
      <c r="EV21" s="334"/>
      <c r="EW21" s="334"/>
      <c r="EX21" s="334"/>
      <c r="EY21" s="334"/>
      <c r="EZ21" s="334"/>
      <c r="FA21" s="334"/>
      <c r="FB21" s="334"/>
      <c r="FC21" s="334"/>
      <c r="FD21" s="334"/>
      <c r="FE21" s="334"/>
      <c r="FF21" s="334"/>
      <c r="FG21" s="334"/>
      <c r="FH21" s="334"/>
      <c r="FI21" s="334"/>
      <c r="FJ21" s="334"/>
      <c r="FK21" s="334"/>
      <c r="FL21" s="334"/>
      <c r="FM21" s="334"/>
      <c r="FN21" s="334"/>
      <c r="FO21" s="334"/>
      <c r="FP21" s="334"/>
      <c r="FQ21" s="334"/>
      <c r="FR21" s="334"/>
      <c r="FS21" s="334"/>
      <c r="FT21" s="334"/>
      <c r="FU21" s="334"/>
      <c r="FV21" s="334"/>
      <c r="FW21" s="334"/>
      <c r="FX21" s="334"/>
      <c r="FY21" s="334"/>
      <c r="FZ21" s="334"/>
      <c r="GA21" s="334"/>
      <c r="GB21" s="334"/>
      <c r="GC21" s="334"/>
      <c r="GD21" s="334"/>
      <c r="GE21" s="334"/>
      <c r="GF21" s="334"/>
      <c r="GG21" s="334"/>
      <c r="GH21" s="334"/>
      <c r="GI21" s="334"/>
      <c r="GJ21" s="334"/>
      <c r="GK21" s="334"/>
      <c r="GL21" s="334"/>
      <c r="GM21" s="334"/>
      <c r="GN21" s="334"/>
      <c r="GO21" s="334"/>
      <c r="GP21" s="334"/>
      <c r="GQ21" s="334"/>
      <c r="GR21" s="334"/>
      <c r="GS21" s="334"/>
      <c r="GT21" s="334"/>
      <c r="GU21" s="334"/>
      <c r="GV21" s="334"/>
      <c r="GW21" s="334"/>
      <c r="GX21" s="334"/>
      <c r="GY21" s="334"/>
      <c r="GZ21" s="334"/>
      <c r="HA21" s="334"/>
      <c r="HB21" s="334"/>
      <c r="HC21" s="334"/>
      <c r="HD21" s="334"/>
      <c r="HE21" s="334"/>
      <c r="HF21" s="334"/>
      <c r="HG21" s="334"/>
      <c r="HH21" s="334"/>
      <c r="HI21" s="334"/>
      <c r="HJ21" s="334"/>
      <c r="HK21" s="334"/>
      <c r="HL21" s="334"/>
      <c r="HM21" s="334"/>
      <c r="HN21" s="334"/>
      <c r="HO21" s="334"/>
      <c r="HP21" s="334"/>
      <c r="HQ21" s="334"/>
      <c r="HR21" s="334"/>
      <c r="HS21" s="334"/>
      <c r="HT21" s="334"/>
      <c r="HU21" s="334"/>
      <c r="HV21" s="334"/>
      <c r="HW21" s="334"/>
      <c r="HX21" s="334"/>
      <c r="HY21" s="334"/>
      <c r="HZ21" s="334"/>
      <c r="IA21" s="334"/>
      <c r="IB21" s="334"/>
      <c r="IC21" s="334"/>
      <c r="ID21" s="334"/>
      <c r="IE21" s="334"/>
      <c r="IF21" s="334"/>
      <c r="IG21" s="334"/>
      <c r="IH21" s="334"/>
      <c r="II21" s="334"/>
      <c r="IJ21" s="334"/>
      <c r="IK21" s="334"/>
      <c r="IL21" s="334"/>
      <c r="IM21" s="334"/>
      <c r="IN21" s="334"/>
      <c r="IO21" s="334"/>
      <c r="IP21" s="334"/>
      <c r="IQ21" s="334"/>
      <c r="IR21" s="334"/>
    </row>
    <row r="22" spans="1:252" ht="15">
      <c r="A22" s="301"/>
      <c r="B22" s="301"/>
      <c r="C22" s="301"/>
      <c r="D22" s="328"/>
      <c r="E22" s="328"/>
      <c r="F22" s="328"/>
      <c r="G22" s="328"/>
      <c r="H22" s="328"/>
      <c r="I22" s="301"/>
      <c r="J22" s="301"/>
      <c r="K22" s="324"/>
      <c r="L22" s="324"/>
      <c r="M22" s="324"/>
      <c r="N22" s="324"/>
      <c r="O22" s="324"/>
      <c r="P22" s="324"/>
      <c r="Q22" s="324"/>
      <c r="R22" s="324"/>
      <c r="S22" s="324"/>
      <c r="T22" s="324"/>
      <c r="U22" s="324"/>
      <c r="V22" s="324"/>
      <c r="W22" s="324"/>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c r="BW22" s="324"/>
      <c r="BX22" s="324"/>
      <c r="BY22" s="324"/>
      <c r="BZ22" s="324"/>
      <c r="CA22" s="324"/>
      <c r="CB22" s="324"/>
      <c r="CC22" s="324"/>
      <c r="CD22" s="324"/>
      <c r="CE22" s="324"/>
      <c r="CF22" s="324"/>
      <c r="CG22" s="324"/>
      <c r="CH22" s="324"/>
      <c r="CI22" s="324"/>
      <c r="CJ22" s="324"/>
      <c r="CK22" s="324"/>
      <c r="CL22" s="324"/>
      <c r="CM22" s="324"/>
      <c r="CN22" s="324"/>
      <c r="CO22" s="324"/>
      <c r="CP22" s="324"/>
      <c r="CQ22" s="324"/>
      <c r="CR22" s="324"/>
      <c r="CS22" s="324"/>
      <c r="CT22" s="324"/>
      <c r="CU22" s="324"/>
      <c r="CV22" s="324"/>
      <c r="CW22" s="324"/>
      <c r="CX22" s="324"/>
      <c r="CY22" s="324"/>
      <c r="CZ22" s="324"/>
      <c r="DA22" s="324"/>
      <c r="DB22" s="324"/>
      <c r="DC22" s="324"/>
      <c r="DD22" s="324"/>
      <c r="DE22" s="324"/>
      <c r="DF22" s="324"/>
      <c r="DG22" s="324"/>
      <c r="DH22" s="324"/>
      <c r="DI22" s="324"/>
      <c r="DJ22" s="324"/>
      <c r="DK22" s="324"/>
      <c r="DL22" s="324"/>
      <c r="DM22" s="324"/>
      <c r="DN22" s="324"/>
      <c r="DO22" s="324"/>
      <c r="DP22" s="324"/>
      <c r="DQ22" s="324"/>
      <c r="DR22" s="324"/>
      <c r="DS22" s="324"/>
      <c r="DT22" s="324"/>
      <c r="DU22" s="324"/>
      <c r="DV22" s="324"/>
      <c r="DW22" s="324"/>
      <c r="DX22" s="324"/>
      <c r="DY22" s="324"/>
      <c r="DZ22" s="324"/>
      <c r="EA22" s="324"/>
      <c r="EB22" s="324"/>
      <c r="EC22" s="324"/>
      <c r="ED22" s="324"/>
      <c r="EE22" s="324"/>
      <c r="EF22" s="324"/>
      <c r="EG22" s="324"/>
      <c r="EH22" s="324"/>
      <c r="EI22" s="324"/>
      <c r="EJ22" s="324"/>
      <c r="EK22" s="324"/>
      <c r="EL22" s="324"/>
      <c r="EM22" s="324"/>
      <c r="EN22" s="324"/>
      <c r="EO22" s="324"/>
      <c r="EP22" s="324"/>
      <c r="EQ22" s="324"/>
      <c r="ER22" s="324"/>
      <c r="ES22" s="324"/>
      <c r="ET22" s="324"/>
      <c r="EU22" s="324"/>
      <c r="EV22" s="324"/>
      <c r="EW22" s="324"/>
      <c r="EX22" s="324"/>
      <c r="EY22" s="324"/>
      <c r="EZ22" s="324"/>
      <c r="FA22" s="324"/>
      <c r="FB22" s="324"/>
      <c r="FC22" s="324"/>
      <c r="FD22" s="324"/>
      <c r="FE22" s="324"/>
      <c r="FF22" s="324"/>
      <c r="FG22" s="324"/>
      <c r="FH22" s="324"/>
      <c r="FI22" s="324"/>
      <c r="FJ22" s="324"/>
      <c r="FK22" s="324"/>
      <c r="FL22" s="324"/>
      <c r="FM22" s="324"/>
      <c r="FN22" s="324"/>
      <c r="FO22" s="324"/>
      <c r="FP22" s="324"/>
      <c r="FQ22" s="324"/>
      <c r="FR22" s="324"/>
      <c r="FS22" s="324"/>
      <c r="FT22" s="324"/>
      <c r="FU22" s="324"/>
      <c r="FV22" s="324"/>
      <c r="FW22" s="324"/>
      <c r="FX22" s="324"/>
      <c r="FY22" s="324"/>
      <c r="FZ22" s="324"/>
      <c r="GA22" s="324"/>
      <c r="GB22" s="324"/>
      <c r="GC22" s="324"/>
      <c r="GD22" s="324"/>
      <c r="GE22" s="324"/>
      <c r="GF22" s="324"/>
      <c r="GG22" s="324"/>
      <c r="GH22" s="324"/>
      <c r="GI22" s="324"/>
      <c r="GJ22" s="324"/>
      <c r="GK22" s="324"/>
      <c r="GL22" s="324"/>
      <c r="GM22" s="324"/>
      <c r="GN22" s="324"/>
      <c r="GO22" s="324"/>
      <c r="GP22" s="324"/>
      <c r="GQ22" s="324"/>
      <c r="GR22" s="324"/>
      <c r="GS22" s="324"/>
      <c r="GT22" s="324"/>
      <c r="GU22" s="324"/>
      <c r="GV22" s="324"/>
      <c r="GW22" s="324"/>
      <c r="GX22" s="324"/>
      <c r="GY22" s="324"/>
      <c r="GZ22" s="324"/>
      <c r="HA22" s="324"/>
      <c r="HB22" s="324"/>
      <c r="HC22" s="324"/>
      <c r="HD22" s="324"/>
      <c r="HE22" s="324"/>
      <c r="HF22" s="324"/>
      <c r="HG22" s="324"/>
      <c r="HH22" s="324"/>
      <c r="HI22" s="324"/>
      <c r="HJ22" s="324"/>
      <c r="HK22" s="324"/>
      <c r="HL22" s="324"/>
      <c r="HM22" s="324"/>
      <c r="HN22" s="324"/>
      <c r="HO22" s="324"/>
      <c r="HP22" s="324"/>
      <c r="HQ22" s="324"/>
      <c r="HR22" s="324"/>
      <c r="HS22" s="324"/>
      <c r="HT22" s="324"/>
      <c r="HU22" s="324"/>
      <c r="HV22" s="324"/>
      <c r="HW22" s="324"/>
      <c r="HX22" s="324"/>
      <c r="HY22" s="324"/>
      <c r="HZ22" s="324"/>
      <c r="IA22" s="324"/>
      <c r="IB22" s="324"/>
      <c r="IC22" s="324"/>
      <c r="ID22" s="324"/>
      <c r="IE22" s="324"/>
      <c r="IF22" s="324"/>
      <c r="IG22" s="324"/>
      <c r="IH22" s="324"/>
      <c r="II22" s="324"/>
      <c r="IJ22" s="324"/>
      <c r="IK22" s="324"/>
      <c r="IL22" s="324"/>
      <c r="IM22" s="324"/>
      <c r="IN22" s="324"/>
      <c r="IO22" s="324"/>
      <c r="IP22" s="324"/>
      <c r="IQ22" s="324"/>
      <c r="IR22" s="324"/>
    </row>
    <row r="23" spans="1:252" ht="15">
      <c r="A23" s="301"/>
      <c r="B23" s="325" t="e">
        <v>#REF!</v>
      </c>
      <c r="C23" s="301"/>
      <c r="D23" s="330" t="e">
        <v>#REF!</v>
      </c>
      <c r="E23" s="330" t="e">
        <v>#REF!</v>
      </c>
      <c r="F23" s="330" t="e">
        <v>#REF!</v>
      </c>
      <c r="G23" s="330" t="e">
        <v>#REF!</v>
      </c>
      <c r="H23" s="330" t="e">
        <v>#REF!</v>
      </c>
      <c r="I23" s="301"/>
      <c r="J23" s="301"/>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W23" s="324"/>
      <c r="AX23" s="324"/>
      <c r="AY23" s="324"/>
      <c r="AZ23" s="324"/>
      <c r="BA23" s="324"/>
      <c r="BB23" s="324"/>
      <c r="BC23" s="324"/>
      <c r="BD23" s="324"/>
      <c r="BE23" s="324"/>
      <c r="BF23" s="324"/>
      <c r="BG23" s="324"/>
      <c r="BH23" s="324"/>
      <c r="BI23" s="324"/>
      <c r="BJ23" s="324"/>
      <c r="BK23" s="324"/>
      <c r="BL23" s="324"/>
      <c r="BM23" s="324"/>
      <c r="BN23" s="324"/>
      <c r="BO23" s="324"/>
      <c r="BP23" s="324"/>
      <c r="BQ23" s="324"/>
      <c r="BR23" s="324"/>
      <c r="BS23" s="324"/>
      <c r="BT23" s="324"/>
      <c r="BU23" s="324"/>
      <c r="BV23" s="324"/>
      <c r="BW23" s="324"/>
      <c r="BX23" s="324"/>
      <c r="BY23" s="324"/>
      <c r="BZ23" s="324"/>
      <c r="CA23" s="324"/>
      <c r="CB23" s="324"/>
      <c r="CC23" s="324"/>
      <c r="CD23" s="324"/>
      <c r="CE23" s="324"/>
      <c r="CF23" s="324"/>
      <c r="CG23" s="324"/>
      <c r="CH23" s="324"/>
      <c r="CI23" s="324"/>
      <c r="CJ23" s="324"/>
      <c r="CK23" s="324"/>
      <c r="CL23" s="324"/>
      <c r="CM23" s="324"/>
      <c r="CN23" s="324"/>
      <c r="CO23" s="324"/>
      <c r="CP23" s="324"/>
      <c r="CQ23" s="324"/>
      <c r="CR23" s="324"/>
      <c r="CS23" s="324"/>
      <c r="CT23" s="324"/>
      <c r="CU23" s="324"/>
      <c r="CV23" s="324"/>
      <c r="CW23" s="324"/>
      <c r="CX23" s="324"/>
      <c r="CY23" s="324"/>
      <c r="CZ23" s="324"/>
      <c r="DA23" s="324"/>
      <c r="DB23" s="324"/>
      <c r="DC23" s="324"/>
      <c r="DD23" s="324"/>
      <c r="DE23" s="324"/>
      <c r="DF23" s="324"/>
      <c r="DG23" s="324"/>
      <c r="DH23" s="324"/>
      <c r="DI23" s="324"/>
      <c r="DJ23" s="324"/>
      <c r="DK23" s="324"/>
      <c r="DL23" s="324"/>
      <c r="DM23" s="324"/>
      <c r="DN23" s="324"/>
      <c r="DO23" s="324"/>
      <c r="DP23" s="324"/>
      <c r="DQ23" s="324"/>
      <c r="DR23" s="324"/>
      <c r="DS23" s="324"/>
      <c r="DT23" s="324"/>
      <c r="DU23" s="324"/>
      <c r="DV23" s="324"/>
      <c r="DW23" s="324"/>
      <c r="DX23" s="324"/>
      <c r="DY23" s="324"/>
      <c r="DZ23" s="324"/>
      <c r="EA23" s="324"/>
      <c r="EB23" s="324"/>
      <c r="EC23" s="324"/>
      <c r="ED23" s="324"/>
      <c r="EE23" s="324"/>
      <c r="EF23" s="324"/>
      <c r="EG23" s="324"/>
      <c r="EH23" s="324"/>
      <c r="EI23" s="324"/>
      <c r="EJ23" s="324"/>
      <c r="EK23" s="324"/>
      <c r="EL23" s="324"/>
      <c r="EM23" s="324"/>
      <c r="EN23" s="324"/>
      <c r="EO23" s="324"/>
      <c r="EP23" s="324"/>
      <c r="EQ23" s="324"/>
      <c r="ER23" s="324"/>
      <c r="ES23" s="324"/>
      <c r="ET23" s="324"/>
      <c r="EU23" s="324"/>
      <c r="EV23" s="324"/>
      <c r="EW23" s="324"/>
      <c r="EX23" s="324"/>
      <c r="EY23" s="324"/>
      <c r="EZ23" s="324"/>
      <c r="FA23" s="324"/>
      <c r="FB23" s="324"/>
      <c r="FC23" s="324"/>
      <c r="FD23" s="324"/>
      <c r="FE23" s="324"/>
      <c r="FF23" s="324"/>
      <c r="FG23" s="324"/>
      <c r="FH23" s="324"/>
      <c r="FI23" s="324"/>
      <c r="FJ23" s="324"/>
      <c r="FK23" s="324"/>
      <c r="FL23" s="324"/>
      <c r="FM23" s="324"/>
      <c r="FN23" s="324"/>
      <c r="FO23" s="324"/>
      <c r="FP23" s="324"/>
      <c r="FQ23" s="324"/>
      <c r="FR23" s="324"/>
      <c r="FS23" s="324"/>
      <c r="FT23" s="324"/>
      <c r="FU23" s="324"/>
      <c r="FV23" s="324"/>
      <c r="FW23" s="324"/>
      <c r="FX23" s="324"/>
      <c r="FY23" s="324"/>
      <c r="FZ23" s="324"/>
      <c r="GA23" s="324"/>
      <c r="GB23" s="324"/>
      <c r="GC23" s="324"/>
      <c r="GD23" s="324"/>
      <c r="GE23" s="324"/>
      <c r="GF23" s="324"/>
      <c r="GG23" s="324"/>
      <c r="GH23" s="324"/>
      <c r="GI23" s="324"/>
      <c r="GJ23" s="324"/>
      <c r="GK23" s="324"/>
      <c r="GL23" s="324"/>
      <c r="GM23" s="324"/>
      <c r="GN23" s="324"/>
      <c r="GO23" s="324"/>
      <c r="GP23" s="324"/>
      <c r="GQ23" s="324"/>
      <c r="GR23" s="324"/>
      <c r="GS23" s="324"/>
      <c r="GT23" s="324"/>
      <c r="GU23" s="324"/>
      <c r="GV23" s="324"/>
      <c r="GW23" s="324"/>
      <c r="GX23" s="324"/>
      <c r="GY23" s="324"/>
      <c r="GZ23" s="324"/>
      <c r="HA23" s="324"/>
      <c r="HB23" s="324"/>
      <c r="HC23" s="324"/>
      <c r="HD23" s="324"/>
      <c r="HE23" s="324"/>
      <c r="HF23" s="324"/>
      <c r="HG23" s="324"/>
      <c r="HH23" s="324"/>
      <c r="HI23" s="324"/>
      <c r="HJ23" s="324"/>
      <c r="HK23" s="324"/>
      <c r="HL23" s="324"/>
      <c r="HM23" s="324"/>
      <c r="HN23" s="324"/>
      <c r="HO23" s="324"/>
      <c r="HP23" s="324"/>
      <c r="HQ23" s="324"/>
      <c r="HR23" s="324"/>
      <c r="HS23" s="324"/>
      <c r="HT23" s="324"/>
      <c r="HU23" s="324"/>
      <c r="HV23" s="324"/>
      <c r="HW23" s="324"/>
      <c r="HX23" s="324"/>
      <c r="HY23" s="324"/>
      <c r="HZ23" s="324"/>
      <c r="IA23" s="324"/>
      <c r="IB23" s="324"/>
      <c r="IC23" s="324"/>
      <c r="ID23" s="324"/>
      <c r="IE23" s="324"/>
      <c r="IF23" s="324"/>
      <c r="IG23" s="324"/>
      <c r="IH23" s="324"/>
      <c r="II23" s="324"/>
      <c r="IJ23" s="324"/>
      <c r="IK23" s="324"/>
      <c r="IL23" s="324"/>
      <c r="IM23" s="324"/>
      <c r="IN23" s="324"/>
      <c r="IO23" s="324"/>
      <c r="IP23" s="324"/>
      <c r="IQ23" s="324"/>
      <c r="IR23" s="324"/>
    </row>
    <row r="24" spans="1:252" ht="15">
      <c r="A24" s="301"/>
      <c r="B24" s="325" t="e">
        <v>#REF!</v>
      </c>
      <c r="C24" s="301"/>
      <c r="D24" s="330" t="e">
        <v>#REF!</v>
      </c>
      <c r="E24" s="330" t="e">
        <v>#REF!</v>
      </c>
      <c r="F24" s="330" t="e">
        <v>#REF!</v>
      </c>
      <c r="G24" s="330" t="e">
        <v>#REF!</v>
      </c>
      <c r="H24" s="330" t="e">
        <v>#REF!</v>
      </c>
      <c r="I24" s="301"/>
      <c r="J24" s="301"/>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324"/>
      <c r="BE24" s="324"/>
      <c r="BF24" s="324"/>
      <c r="BG24" s="324"/>
      <c r="BH24" s="324"/>
      <c r="BI24" s="324"/>
      <c r="BJ24" s="324"/>
      <c r="BK24" s="324"/>
      <c r="BL24" s="324"/>
      <c r="BM24" s="324"/>
      <c r="BN24" s="324"/>
      <c r="BO24" s="324"/>
      <c r="BP24" s="324"/>
      <c r="BQ24" s="324"/>
      <c r="BR24" s="324"/>
      <c r="BS24" s="324"/>
      <c r="BT24" s="324"/>
      <c r="BU24" s="324"/>
      <c r="BV24" s="324"/>
      <c r="BW24" s="324"/>
      <c r="BX24" s="324"/>
      <c r="BY24" s="324"/>
      <c r="BZ24" s="324"/>
      <c r="CA24" s="324"/>
      <c r="CB24" s="324"/>
      <c r="CC24" s="324"/>
      <c r="CD24" s="324"/>
      <c r="CE24" s="324"/>
      <c r="CF24" s="324"/>
      <c r="CG24" s="324"/>
      <c r="CH24" s="324"/>
      <c r="CI24" s="324"/>
      <c r="CJ24" s="324"/>
      <c r="CK24" s="324"/>
      <c r="CL24" s="324"/>
      <c r="CM24" s="324"/>
      <c r="CN24" s="324"/>
      <c r="CO24" s="324"/>
      <c r="CP24" s="324"/>
      <c r="CQ24" s="324"/>
      <c r="CR24" s="324"/>
      <c r="CS24" s="324"/>
      <c r="CT24" s="324"/>
      <c r="CU24" s="324"/>
      <c r="CV24" s="324"/>
      <c r="CW24" s="324"/>
      <c r="CX24" s="324"/>
      <c r="CY24" s="324"/>
      <c r="CZ24" s="324"/>
      <c r="DA24" s="324"/>
      <c r="DB24" s="324"/>
      <c r="DC24" s="324"/>
      <c r="DD24" s="324"/>
      <c r="DE24" s="324"/>
      <c r="DF24" s="324"/>
      <c r="DG24" s="324"/>
      <c r="DH24" s="324"/>
      <c r="DI24" s="324"/>
      <c r="DJ24" s="324"/>
      <c r="DK24" s="324"/>
      <c r="DL24" s="324"/>
      <c r="DM24" s="324"/>
      <c r="DN24" s="324"/>
      <c r="DO24" s="324"/>
      <c r="DP24" s="324"/>
      <c r="DQ24" s="324"/>
      <c r="DR24" s="324"/>
      <c r="DS24" s="324"/>
      <c r="DT24" s="324"/>
      <c r="DU24" s="324"/>
      <c r="DV24" s="324"/>
      <c r="DW24" s="324"/>
      <c r="DX24" s="324"/>
      <c r="DY24" s="324"/>
      <c r="DZ24" s="324"/>
      <c r="EA24" s="324"/>
      <c r="EB24" s="324"/>
      <c r="EC24" s="324"/>
      <c r="ED24" s="324"/>
      <c r="EE24" s="324"/>
      <c r="EF24" s="324"/>
      <c r="EG24" s="324"/>
      <c r="EH24" s="324"/>
      <c r="EI24" s="324"/>
      <c r="EJ24" s="324"/>
      <c r="EK24" s="324"/>
      <c r="EL24" s="324"/>
      <c r="EM24" s="324"/>
      <c r="EN24" s="324"/>
      <c r="EO24" s="324"/>
      <c r="EP24" s="324"/>
      <c r="EQ24" s="324"/>
      <c r="ER24" s="324"/>
      <c r="ES24" s="324"/>
      <c r="ET24" s="324"/>
      <c r="EU24" s="324"/>
      <c r="EV24" s="324"/>
      <c r="EW24" s="324"/>
      <c r="EX24" s="324"/>
      <c r="EY24" s="324"/>
      <c r="EZ24" s="324"/>
      <c r="FA24" s="324"/>
      <c r="FB24" s="324"/>
      <c r="FC24" s="324"/>
      <c r="FD24" s="324"/>
      <c r="FE24" s="324"/>
      <c r="FF24" s="324"/>
      <c r="FG24" s="324"/>
      <c r="FH24" s="324"/>
      <c r="FI24" s="324"/>
      <c r="FJ24" s="324"/>
      <c r="FK24" s="324"/>
      <c r="FL24" s="324"/>
      <c r="FM24" s="324"/>
      <c r="FN24" s="324"/>
      <c r="FO24" s="324"/>
      <c r="FP24" s="324"/>
      <c r="FQ24" s="324"/>
      <c r="FR24" s="324"/>
      <c r="FS24" s="324"/>
      <c r="FT24" s="324"/>
      <c r="FU24" s="324"/>
      <c r="FV24" s="324"/>
      <c r="FW24" s="324"/>
      <c r="FX24" s="324"/>
      <c r="FY24" s="324"/>
      <c r="FZ24" s="324"/>
      <c r="GA24" s="324"/>
      <c r="GB24" s="324"/>
      <c r="GC24" s="324"/>
      <c r="GD24" s="324"/>
      <c r="GE24" s="324"/>
      <c r="GF24" s="324"/>
      <c r="GG24" s="324"/>
      <c r="GH24" s="324"/>
      <c r="GI24" s="324"/>
      <c r="GJ24" s="324"/>
      <c r="GK24" s="324"/>
      <c r="GL24" s="324"/>
      <c r="GM24" s="324"/>
      <c r="GN24" s="324"/>
      <c r="GO24" s="324"/>
      <c r="GP24" s="324"/>
      <c r="GQ24" s="324"/>
      <c r="GR24" s="324"/>
      <c r="GS24" s="324"/>
      <c r="GT24" s="324"/>
      <c r="GU24" s="324"/>
      <c r="GV24" s="324"/>
      <c r="GW24" s="324"/>
      <c r="GX24" s="324"/>
      <c r="GY24" s="324"/>
      <c r="GZ24" s="324"/>
      <c r="HA24" s="324"/>
      <c r="HB24" s="324"/>
      <c r="HC24" s="324"/>
      <c r="HD24" s="324"/>
      <c r="HE24" s="324"/>
      <c r="HF24" s="324"/>
      <c r="HG24" s="324"/>
      <c r="HH24" s="324"/>
      <c r="HI24" s="324"/>
      <c r="HJ24" s="324"/>
      <c r="HK24" s="324"/>
      <c r="HL24" s="324"/>
      <c r="HM24" s="324"/>
      <c r="HN24" s="324"/>
      <c r="HO24" s="324"/>
      <c r="HP24" s="324"/>
      <c r="HQ24" s="324"/>
      <c r="HR24" s="324"/>
      <c r="HS24" s="324"/>
      <c r="HT24" s="324"/>
      <c r="HU24" s="324"/>
      <c r="HV24" s="324"/>
      <c r="HW24" s="324"/>
      <c r="HX24" s="324"/>
      <c r="HY24" s="324"/>
      <c r="HZ24" s="324"/>
      <c r="IA24" s="324"/>
      <c r="IB24" s="324"/>
      <c r="IC24" s="324"/>
      <c r="ID24" s="324"/>
      <c r="IE24" s="324"/>
      <c r="IF24" s="324"/>
      <c r="IG24" s="324"/>
      <c r="IH24" s="324"/>
      <c r="II24" s="324"/>
      <c r="IJ24" s="324"/>
      <c r="IK24" s="324"/>
      <c r="IL24" s="324"/>
      <c r="IM24" s="324"/>
      <c r="IN24" s="324"/>
      <c r="IO24" s="324"/>
      <c r="IP24" s="324"/>
      <c r="IQ24" s="324"/>
      <c r="IR24" s="324"/>
    </row>
    <row r="25" spans="1:252" ht="15">
      <c r="A25" s="301"/>
      <c r="B25" s="325" t="e">
        <v>#REF!</v>
      </c>
      <c r="C25" s="301"/>
      <c r="D25" s="330" t="e">
        <v>#REF!</v>
      </c>
      <c r="E25" s="330" t="e">
        <v>#REF!</v>
      </c>
      <c r="F25" s="330" t="e">
        <v>#REF!</v>
      </c>
      <c r="G25" s="330" t="e">
        <v>#REF!</v>
      </c>
      <c r="H25" s="330" t="e">
        <v>#REF!</v>
      </c>
      <c r="I25" s="301"/>
      <c r="J25" s="301"/>
      <c r="K25" s="324"/>
      <c r="L25" s="324"/>
      <c r="M25" s="324"/>
      <c r="N25" s="324"/>
      <c r="O25" s="324"/>
      <c r="P25" s="324"/>
      <c r="Q25" s="324"/>
      <c r="R25" s="324"/>
      <c r="S25" s="324"/>
      <c r="T25" s="324"/>
      <c r="U25" s="324"/>
      <c r="V25" s="324"/>
      <c r="W25" s="324"/>
      <c r="X25" s="324"/>
      <c r="Y25" s="324"/>
      <c r="Z25" s="324"/>
      <c r="AA25" s="324"/>
      <c r="AB25" s="324"/>
      <c r="AC25" s="324"/>
      <c r="AD25" s="324"/>
      <c r="AE25" s="324"/>
      <c r="AF25" s="324"/>
      <c r="AG25" s="324"/>
      <c r="AH25" s="324"/>
      <c r="AI25" s="324"/>
      <c r="AJ25" s="32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c r="BG25" s="324"/>
      <c r="BH25" s="324"/>
      <c r="BI25" s="324"/>
      <c r="BJ25" s="324"/>
      <c r="BK25" s="324"/>
      <c r="BL25" s="324"/>
      <c r="BM25" s="324"/>
      <c r="BN25" s="324"/>
      <c r="BO25" s="324"/>
      <c r="BP25" s="324"/>
      <c r="BQ25" s="324"/>
      <c r="BR25" s="324"/>
      <c r="BS25" s="324"/>
      <c r="BT25" s="324"/>
      <c r="BU25" s="324"/>
      <c r="BV25" s="324"/>
      <c r="BW25" s="324"/>
      <c r="BX25" s="324"/>
      <c r="BY25" s="324"/>
      <c r="BZ25" s="324"/>
      <c r="CA25" s="324"/>
      <c r="CB25" s="324"/>
      <c r="CC25" s="324"/>
      <c r="CD25" s="324"/>
      <c r="CE25" s="324"/>
      <c r="CF25" s="324"/>
      <c r="CG25" s="324"/>
      <c r="CH25" s="324"/>
      <c r="CI25" s="324"/>
      <c r="CJ25" s="324"/>
      <c r="CK25" s="324"/>
      <c r="CL25" s="324"/>
      <c r="CM25" s="324"/>
      <c r="CN25" s="324"/>
      <c r="CO25" s="324"/>
      <c r="CP25" s="324"/>
      <c r="CQ25" s="324"/>
      <c r="CR25" s="324"/>
      <c r="CS25" s="324"/>
      <c r="CT25" s="324"/>
      <c r="CU25" s="324"/>
      <c r="CV25" s="324"/>
      <c r="CW25" s="324"/>
      <c r="CX25" s="324"/>
      <c r="CY25" s="324"/>
      <c r="CZ25" s="324"/>
      <c r="DA25" s="324"/>
      <c r="DB25" s="324"/>
      <c r="DC25" s="324"/>
      <c r="DD25" s="324"/>
      <c r="DE25" s="324"/>
      <c r="DF25" s="324"/>
      <c r="DG25" s="324"/>
      <c r="DH25" s="324"/>
      <c r="DI25" s="324"/>
      <c r="DJ25" s="324"/>
      <c r="DK25" s="324"/>
      <c r="DL25" s="324"/>
      <c r="DM25" s="324"/>
      <c r="DN25" s="324"/>
      <c r="DO25" s="324"/>
      <c r="DP25" s="324"/>
      <c r="DQ25" s="324"/>
      <c r="DR25" s="324"/>
      <c r="DS25" s="324"/>
      <c r="DT25" s="324"/>
      <c r="DU25" s="324"/>
      <c r="DV25" s="324"/>
      <c r="DW25" s="324"/>
      <c r="DX25" s="324"/>
      <c r="DY25" s="324"/>
      <c r="DZ25" s="324"/>
      <c r="EA25" s="324"/>
      <c r="EB25" s="324"/>
      <c r="EC25" s="324"/>
      <c r="ED25" s="324"/>
      <c r="EE25" s="324"/>
      <c r="EF25" s="324"/>
      <c r="EG25" s="324"/>
      <c r="EH25" s="324"/>
      <c r="EI25" s="324"/>
      <c r="EJ25" s="324"/>
      <c r="EK25" s="324"/>
      <c r="EL25" s="324"/>
      <c r="EM25" s="324"/>
      <c r="EN25" s="324"/>
      <c r="EO25" s="324"/>
      <c r="EP25" s="324"/>
      <c r="EQ25" s="324"/>
      <c r="ER25" s="324"/>
      <c r="ES25" s="324"/>
      <c r="ET25" s="324"/>
      <c r="EU25" s="324"/>
      <c r="EV25" s="324"/>
      <c r="EW25" s="324"/>
      <c r="EX25" s="324"/>
      <c r="EY25" s="324"/>
      <c r="EZ25" s="324"/>
      <c r="FA25" s="324"/>
      <c r="FB25" s="324"/>
      <c r="FC25" s="324"/>
      <c r="FD25" s="324"/>
      <c r="FE25" s="324"/>
      <c r="FF25" s="324"/>
      <c r="FG25" s="324"/>
      <c r="FH25" s="324"/>
      <c r="FI25" s="324"/>
      <c r="FJ25" s="324"/>
      <c r="FK25" s="324"/>
      <c r="FL25" s="324"/>
      <c r="FM25" s="324"/>
      <c r="FN25" s="324"/>
      <c r="FO25" s="324"/>
      <c r="FP25" s="324"/>
      <c r="FQ25" s="324"/>
      <c r="FR25" s="324"/>
      <c r="FS25" s="324"/>
      <c r="FT25" s="324"/>
      <c r="FU25" s="324"/>
      <c r="FV25" s="324"/>
      <c r="FW25" s="324"/>
      <c r="FX25" s="324"/>
      <c r="FY25" s="324"/>
      <c r="FZ25" s="324"/>
      <c r="GA25" s="324"/>
      <c r="GB25" s="324"/>
      <c r="GC25" s="324"/>
      <c r="GD25" s="324"/>
      <c r="GE25" s="324"/>
      <c r="GF25" s="324"/>
      <c r="GG25" s="324"/>
      <c r="GH25" s="324"/>
      <c r="GI25" s="324"/>
      <c r="GJ25" s="324"/>
      <c r="GK25" s="324"/>
      <c r="GL25" s="324"/>
      <c r="GM25" s="324"/>
      <c r="GN25" s="324"/>
      <c r="GO25" s="324"/>
      <c r="GP25" s="324"/>
      <c r="GQ25" s="324"/>
      <c r="GR25" s="324"/>
      <c r="GS25" s="324"/>
      <c r="GT25" s="324"/>
      <c r="GU25" s="324"/>
      <c r="GV25" s="324"/>
      <c r="GW25" s="324"/>
      <c r="GX25" s="324"/>
      <c r="GY25" s="324"/>
      <c r="GZ25" s="324"/>
      <c r="HA25" s="324"/>
      <c r="HB25" s="324"/>
      <c r="HC25" s="324"/>
      <c r="HD25" s="324"/>
      <c r="HE25" s="324"/>
      <c r="HF25" s="324"/>
      <c r="HG25" s="324"/>
      <c r="HH25" s="324"/>
      <c r="HI25" s="324"/>
      <c r="HJ25" s="324"/>
      <c r="HK25" s="324"/>
      <c r="HL25" s="324"/>
      <c r="HM25" s="324"/>
      <c r="HN25" s="324"/>
      <c r="HO25" s="324"/>
      <c r="HP25" s="324"/>
      <c r="HQ25" s="324"/>
      <c r="HR25" s="324"/>
      <c r="HS25" s="324"/>
      <c r="HT25" s="324"/>
      <c r="HU25" s="324"/>
      <c r="HV25" s="324"/>
      <c r="HW25" s="324"/>
      <c r="HX25" s="324"/>
      <c r="HY25" s="324"/>
      <c r="HZ25" s="324"/>
      <c r="IA25" s="324"/>
      <c r="IB25" s="324"/>
      <c r="IC25" s="324"/>
      <c r="ID25" s="324"/>
      <c r="IE25" s="324"/>
      <c r="IF25" s="324"/>
      <c r="IG25" s="324"/>
      <c r="IH25" s="324"/>
      <c r="II25" s="324"/>
      <c r="IJ25" s="324"/>
      <c r="IK25" s="324"/>
      <c r="IL25" s="324"/>
      <c r="IM25" s="324"/>
      <c r="IN25" s="324"/>
      <c r="IO25" s="324"/>
      <c r="IP25" s="324"/>
      <c r="IQ25" s="324"/>
      <c r="IR25" s="324"/>
    </row>
    <row r="26" spans="1:252" s="335" customFormat="1" ht="14.5">
      <c r="A26" s="325"/>
      <c r="B26" s="325" t="e">
        <v>#REF!</v>
      </c>
      <c r="C26" s="301"/>
      <c r="D26" s="330" t="e">
        <v>#REF!</v>
      </c>
      <c r="E26" s="330" t="e">
        <v>#REF!</v>
      </c>
      <c r="F26" s="330" t="e">
        <v>#REF!</v>
      </c>
      <c r="G26" s="330" t="e">
        <v>#REF!</v>
      </c>
      <c r="H26" s="330" t="e">
        <v>#REF!</v>
      </c>
      <c r="I26" s="325"/>
      <c r="J26" s="325"/>
      <c r="K26" s="325"/>
      <c r="L26" s="334"/>
      <c r="M26" s="334"/>
      <c r="N26" s="334"/>
      <c r="O26" s="334"/>
      <c r="P26" s="334"/>
      <c r="Q26" s="334"/>
      <c r="R26" s="334"/>
      <c r="S26" s="334"/>
      <c r="T26" s="334"/>
      <c r="U26" s="334"/>
      <c r="V26" s="334"/>
      <c r="W26" s="334"/>
      <c r="X26" s="334"/>
      <c r="Y26" s="334"/>
      <c r="Z26" s="334"/>
      <c r="AA26" s="334"/>
      <c r="AB26" s="334"/>
      <c r="AC26" s="334"/>
      <c r="AD26" s="334"/>
      <c r="AE26" s="334"/>
      <c r="AF26" s="334"/>
      <c r="AG26" s="334"/>
      <c r="AH26" s="334"/>
      <c r="AI26" s="334"/>
      <c r="AJ26" s="334"/>
      <c r="AK26" s="334"/>
      <c r="AL26" s="334"/>
      <c r="AM26" s="334"/>
      <c r="AN26" s="334"/>
      <c r="AO26" s="334"/>
      <c r="AP26" s="334"/>
      <c r="AQ26" s="334"/>
      <c r="AR26" s="334"/>
      <c r="AS26" s="334"/>
      <c r="AT26" s="334"/>
      <c r="AU26" s="334"/>
      <c r="AV26" s="334"/>
      <c r="AW26" s="334"/>
      <c r="AX26" s="334"/>
      <c r="AY26" s="334"/>
      <c r="AZ26" s="334"/>
      <c r="BA26" s="334"/>
      <c r="BB26" s="334"/>
      <c r="BC26" s="334"/>
      <c r="BD26" s="334"/>
      <c r="BE26" s="334"/>
      <c r="BF26" s="334"/>
      <c r="BG26" s="334"/>
      <c r="BH26" s="334"/>
      <c r="BI26" s="334"/>
      <c r="BJ26" s="334"/>
      <c r="BK26" s="334"/>
      <c r="BL26" s="334"/>
      <c r="BM26" s="334"/>
      <c r="BN26" s="334"/>
      <c r="BO26" s="334"/>
      <c r="BP26" s="334"/>
      <c r="BQ26" s="334"/>
      <c r="BR26" s="334"/>
      <c r="BS26" s="334"/>
      <c r="BT26" s="334"/>
      <c r="BU26" s="334"/>
      <c r="BV26" s="334"/>
      <c r="BW26" s="334"/>
      <c r="BX26" s="334"/>
      <c r="BY26" s="334"/>
      <c r="BZ26" s="334"/>
      <c r="CA26" s="334"/>
      <c r="CB26" s="334"/>
      <c r="CC26" s="334"/>
      <c r="CD26" s="334"/>
      <c r="CE26" s="334"/>
      <c r="CF26" s="334"/>
      <c r="CG26" s="334"/>
      <c r="CH26" s="334"/>
      <c r="CI26" s="334"/>
      <c r="CJ26" s="334"/>
      <c r="CK26" s="334"/>
      <c r="CL26" s="334"/>
      <c r="CM26" s="334"/>
      <c r="CN26" s="334"/>
      <c r="CO26" s="334"/>
      <c r="CP26" s="334"/>
      <c r="CQ26" s="334"/>
      <c r="CR26" s="334"/>
      <c r="CS26" s="334"/>
      <c r="CT26" s="334"/>
      <c r="CU26" s="334"/>
      <c r="CV26" s="334"/>
      <c r="CW26" s="334"/>
      <c r="CX26" s="334"/>
      <c r="CY26" s="334"/>
      <c r="CZ26" s="334"/>
      <c r="DA26" s="334"/>
      <c r="DB26" s="334"/>
      <c r="DC26" s="334"/>
      <c r="DD26" s="334"/>
      <c r="DE26" s="334"/>
      <c r="DF26" s="334"/>
      <c r="DG26" s="334"/>
      <c r="DH26" s="334"/>
      <c r="DI26" s="334"/>
      <c r="DJ26" s="334"/>
      <c r="DK26" s="334"/>
      <c r="DL26" s="334"/>
      <c r="DM26" s="334"/>
      <c r="DN26" s="334"/>
      <c r="DO26" s="334"/>
      <c r="DP26" s="334"/>
      <c r="DQ26" s="334"/>
      <c r="DR26" s="334"/>
      <c r="DS26" s="334"/>
      <c r="DT26" s="334"/>
      <c r="DU26" s="334"/>
      <c r="DV26" s="334"/>
      <c r="DW26" s="334"/>
      <c r="DX26" s="334"/>
      <c r="DY26" s="334"/>
      <c r="DZ26" s="334"/>
      <c r="EA26" s="334"/>
      <c r="EB26" s="334"/>
      <c r="EC26" s="334"/>
      <c r="ED26" s="334"/>
      <c r="EE26" s="334"/>
      <c r="EF26" s="334"/>
      <c r="EG26" s="334"/>
      <c r="EH26" s="334"/>
      <c r="EI26" s="334"/>
      <c r="EJ26" s="334"/>
      <c r="EK26" s="334"/>
      <c r="EL26" s="334"/>
      <c r="EM26" s="334"/>
      <c r="EN26" s="334"/>
      <c r="EO26" s="334"/>
      <c r="EP26" s="334"/>
      <c r="EQ26" s="334"/>
      <c r="ER26" s="334"/>
      <c r="ES26" s="334"/>
      <c r="ET26" s="334"/>
      <c r="EU26" s="334"/>
      <c r="EV26" s="334"/>
      <c r="EW26" s="334"/>
      <c r="EX26" s="334"/>
      <c r="EY26" s="334"/>
      <c r="EZ26" s="334"/>
      <c r="FA26" s="334"/>
      <c r="FB26" s="334"/>
      <c r="FC26" s="334"/>
      <c r="FD26" s="334"/>
      <c r="FE26" s="334"/>
      <c r="FF26" s="334"/>
      <c r="FG26" s="334"/>
      <c r="FH26" s="334"/>
      <c r="FI26" s="334"/>
      <c r="FJ26" s="334"/>
      <c r="FK26" s="334"/>
      <c r="FL26" s="334"/>
      <c r="FM26" s="334"/>
      <c r="FN26" s="334"/>
      <c r="FO26" s="334"/>
      <c r="FP26" s="334"/>
      <c r="FQ26" s="334"/>
      <c r="FR26" s="334"/>
      <c r="FS26" s="334"/>
      <c r="FT26" s="334"/>
      <c r="FU26" s="334"/>
      <c r="FV26" s="334"/>
      <c r="FW26" s="334"/>
      <c r="FX26" s="334"/>
      <c r="FY26" s="334"/>
      <c r="FZ26" s="334"/>
      <c r="GA26" s="334"/>
      <c r="GB26" s="334"/>
      <c r="GC26" s="334"/>
      <c r="GD26" s="334"/>
      <c r="GE26" s="334"/>
      <c r="GF26" s="334"/>
      <c r="GG26" s="334"/>
      <c r="GH26" s="334"/>
      <c r="GI26" s="334"/>
      <c r="GJ26" s="334"/>
      <c r="GK26" s="334"/>
      <c r="GL26" s="334"/>
      <c r="GM26" s="334"/>
      <c r="GN26" s="334"/>
      <c r="GO26" s="334"/>
      <c r="GP26" s="334"/>
      <c r="GQ26" s="334"/>
      <c r="GR26" s="334"/>
      <c r="GS26" s="334"/>
      <c r="GT26" s="334"/>
      <c r="GU26" s="334"/>
      <c r="GV26" s="334"/>
      <c r="GW26" s="334"/>
      <c r="GX26" s="334"/>
      <c r="GY26" s="334"/>
      <c r="GZ26" s="334"/>
      <c r="HA26" s="334"/>
      <c r="HB26" s="334"/>
      <c r="HC26" s="334"/>
      <c r="HD26" s="334"/>
      <c r="HE26" s="334"/>
      <c r="HF26" s="334"/>
      <c r="HG26" s="334"/>
      <c r="HH26" s="334"/>
      <c r="HI26" s="334"/>
      <c r="HJ26" s="334"/>
      <c r="HK26" s="334"/>
      <c r="HL26" s="334"/>
      <c r="HM26" s="334"/>
      <c r="HN26" s="334"/>
      <c r="HO26" s="334"/>
      <c r="HP26" s="334"/>
      <c r="HQ26" s="334"/>
      <c r="HR26" s="334"/>
      <c r="HS26" s="334"/>
      <c r="HT26" s="334"/>
      <c r="HU26" s="334"/>
      <c r="HV26" s="334"/>
      <c r="HW26" s="334"/>
      <c r="HX26" s="334"/>
      <c r="HY26" s="334"/>
      <c r="HZ26" s="334"/>
      <c r="IA26" s="334"/>
      <c r="IB26" s="334"/>
      <c r="IC26" s="334"/>
      <c r="ID26" s="334"/>
      <c r="IE26" s="334"/>
      <c r="IF26" s="334"/>
      <c r="IG26" s="334"/>
      <c r="IH26" s="334"/>
      <c r="II26" s="334"/>
      <c r="IJ26" s="334"/>
      <c r="IK26" s="334"/>
      <c r="IL26" s="334"/>
      <c r="IM26" s="334"/>
      <c r="IN26" s="334"/>
      <c r="IO26" s="334"/>
      <c r="IP26" s="334"/>
      <c r="IQ26" s="334"/>
      <c r="IR26" s="334"/>
    </row>
    <row r="27" spans="1:252" ht="15">
      <c r="A27" s="301"/>
      <c r="B27" s="336" t="e">
        <v>#REF!</v>
      </c>
      <c r="C27" s="332"/>
      <c r="D27" s="333" t="e">
        <v>#REF!</v>
      </c>
      <c r="E27" s="333" t="e">
        <v>#REF!</v>
      </c>
      <c r="F27" s="333" t="e">
        <v>#REF!</v>
      </c>
      <c r="G27" s="333" t="e">
        <v>#REF!</v>
      </c>
      <c r="H27" s="333" t="e">
        <v>#REF!</v>
      </c>
      <c r="I27" s="301"/>
      <c r="J27" s="301"/>
      <c r="K27" s="324"/>
      <c r="L27" s="324"/>
      <c r="M27" s="324"/>
      <c r="N27" s="324"/>
      <c r="O27" s="324"/>
      <c r="P27" s="324"/>
      <c r="Q27" s="324"/>
      <c r="R27" s="324"/>
      <c r="S27" s="324"/>
      <c r="T27" s="324"/>
      <c r="U27" s="324"/>
      <c r="V27" s="324"/>
      <c r="W27" s="324"/>
      <c r="X27" s="324"/>
      <c r="Y27" s="324"/>
      <c r="Z27" s="324"/>
      <c r="AA27" s="324"/>
      <c r="AB27" s="324"/>
      <c r="AC27" s="324"/>
      <c r="AD27" s="324"/>
      <c r="AE27" s="324"/>
      <c r="AF27" s="324"/>
      <c r="AG27" s="324"/>
      <c r="AH27" s="324"/>
      <c r="AI27" s="324"/>
      <c r="AJ27" s="324"/>
      <c r="AK27" s="324"/>
      <c r="AL27" s="324"/>
      <c r="AM27" s="324"/>
      <c r="AN27" s="324"/>
      <c r="AO27" s="324"/>
      <c r="AP27" s="324"/>
      <c r="AQ27" s="324"/>
      <c r="AR27" s="324"/>
      <c r="AS27" s="324"/>
      <c r="AT27" s="324"/>
      <c r="AU27" s="324"/>
      <c r="AV27" s="324"/>
      <c r="AW27" s="324"/>
      <c r="AX27" s="324"/>
      <c r="AY27" s="324"/>
      <c r="AZ27" s="324"/>
      <c r="BA27" s="324"/>
      <c r="BB27" s="324"/>
      <c r="BC27" s="324"/>
      <c r="BD27" s="324"/>
      <c r="BE27" s="324"/>
      <c r="BF27" s="324"/>
      <c r="BG27" s="324"/>
      <c r="BH27" s="324"/>
      <c r="BI27" s="324"/>
      <c r="BJ27" s="324"/>
      <c r="BK27" s="324"/>
      <c r="BL27" s="324"/>
      <c r="BM27" s="324"/>
      <c r="BN27" s="324"/>
      <c r="BO27" s="324"/>
      <c r="BP27" s="324"/>
      <c r="BQ27" s="324"/>
      <c r="BR27" s="324"/>
      <c r="BS27" s="324"/>
      <c r="BT27" s="324"/>
      <c r="BU27" s="324"/>
      <c r="BV27" s="324"/>
      <c r="BW27" s="324"/>
      <c r="BX27" s="324"/>
      <c r="BY27" s="324"/>
      <c r="BZ27" s="324"/>
      <c r="CA27" s="324"/>
      <c r="CB27" s="324"/>
      <c r="CC27" s="324"/>
      <c r="CD27" s="324"/>
      <c r="CE27" s="324"/>
      <c r="CF27" s="324"/>
      <c r="CG27" s="324"/>
      <c r="CH27" s="324"/>
      <c r="CI27" s="324"/>
      <c r="CJ27" s="324"/>
      <c r="CK27" s="324"/>
      <c r="CL27" s="324"/>
      <c r="CM27" s="324"/>
      <c r="CN27" s="324"/>
      <c r="CO27" s="324"/>
      <c r="CP27" s="324"/>
      <c r="CQ27" s="324"/>
      <c r="CR27" s="324"/>
      <c r="CS27" s="324"/>
      <c r="CT27" s="324"/>
      <c r="CU27" s="324"/>
      <c r="CV27" s="324"/>
      <c r="CW27" s="324"/>
      <c r="CX27" s="324"/>
      <c r="CY27" s="324"/>
      <c r="CZ27" s="324"/>
      <c r="DA27" s="324"/>
      <c r="DB27" s="324"/>
      <c r="DC27" s="324"/>
      <c r="DD27" s="324"/>
      <c r="DE27" s="324"/>
      <c r="DF27" s="324"/>
      <c r="DG27" s="324"/>
      <c r="DH27" s="324"/>
      <c r="DI27" s="324"/>
      <c r="DJ27" s="324"/>
      <c r="DK27" s="324"/>
      <c r="DL27" s="324"/>
      <c r="DM27" s="324"/>
      <c r="DN27" s="324"/>
      <c r="DO27" s="324"/>
      <c r="DP27" s="324"/>
      <c r="DQ27" s="324"/>
      <c r="DR27" s="324"/>
      <c r="DS27" s="324"/>
      <c r="DT27" s="324"/>
      <c r="DU27" s="324"/>
      <c r="DV27" s="324"/>
      <c r="DW27" s="324"/>
      <c r="DX27" s="324"/>
      <c r="DY27" s="324"/>
      <c r="DZ27" s="324"/>
      <c r="EA27" s="324"/>
      <c r="EB27" s="324"/>
      <c r="EC27" s="324"/>
      <c r="ED27" s="324"/>
      <c r="EE27" s="324"/>
      <c r="EF27" s="324"/>
      <c r="EG27" s="324"/>
      <c r="EH27" s="324"/>
      <c r="EI27" s="324"/>
      <c r="EJ27" s="324"/>
      <c r="EK27" s="324"/>
      <c r="EL27" s="324"/>
      <c r="EM27" s="324"/>
      <c r="EN27" s="324"/>
      <c r="EO27" s="324"/>
      <c r="EP27" s="324"/>
      <c r="EQ27" s="324"/>
      <c r="ER27" s="324"/>
      <c r="ES27" s="324"/>
      <c r="ET27" s="324"/>
      <c r="EU27" s="324"/>
      <c r="EV27" s="324"/>
      <c r="EW27" s="324"/>
      <c r="EX27" s="324"/>
      <c r="EY27" s="324"/>
      <c r="EZ27" s="324"/>
      <c r="FA27" s="324"/>
      <c r="FB27" s="324"/>
      <c r="FC27" s="324"/>
      <c r="FD27" s="324"/>
      <c r="FE27" s="324"/>
      <c r="FF27" s="324"/>
      <c r="FG27" s="324"/>
      <c r="FH27" s="324"/>
      <c r="FI27" s="324"/>
      <c r="FJ27" s="324"/>
      <c r="FK27" s="324"/>
      <c r="FL27" s="324"/>
      <c r="FM27" s="324"/>
      <c r="FN27" s="324"/>
      <c r="FO27" s="324"/>
      <c r="FP27" s="324"/>
      <c r="FQ27" s="324"/>
      <c r="FR27" s="324"/>
      <c r="FS27" s="324"/>
      <c r="FT27" s="324"/>
      <c r="FU27" s="324"/>
      <c r="FV27" s="324"/>
      <c r="FW27" s="324"/>
      <c r="FX27" s="324"/>
      <c r="FY27" s="324"/>
      <c r="FZ27" s="324"/>
      <c r="GA27" s="324"/>
      <c r="GB27" s="324"/>
      <c r="GC27" s="324"/>
      <c r="GD27" s="324"/>
      <c r="GE27" s="324"/>
      <c r="GF27" s="324"/>
      <c r="GG27" s="324"/>
      <c r="GH27" s="324"/>
      <c r="GI27" s="324"/>
      <c r="GJ27" s="324"/>
      <c r="GK27" s="324"/>
      <c r="GL27" s="324"/>
      <c r="GM27" s="324"/>
      <c r="GN27" s="324"/>
      <c r="GO27" s="324"/>
      <c r="GP27" s="324"/>
      <c r="GQ27" s="324"/>
      <c r="GR27" s="324"/>
      <c r="GS27" s="324"/>
      <c r="GT27" s="324"/>
      <c r="GU27" s="324"/>
      <c r="GV27" s="324"/>
      <c r="GW27" s="324"/>
      <c r="GX27" s="324"/>
      <c r="GY27" s="324"/>
      <c r="GZ27" s="324"/>
      <c r="HA27" s="324"/>
      <c r="HB27" s="324"/>
      <c r="HC27" s="324"/>
      <c r="HD27" s="324"/>
      <c r="HE27" s="324"/>
      <c r="HF27" s="324"/>
      <c r="HG27" s="324"/>
      <c r="HH27" s="324"/>
      <c r="HI27" s="324"/>
      <c r="HJ27" s="324"/>
      <c r="HK27" s="324"/>
      <c r="HL27" s="324"/>
      <c r="HM27" s="324"/>
      <c r="HN27" s="324"/>
      <c r="HO27" s="324"/>
      <c r="HP27" s="324"/>
      <c r="HQ27" s="324"/>
      <c r="HR27" s="324"/>
      <c r="HS27" s="324"/>
      <c r="HT27" s="324"/>
      <c r="HU27" s="324"/>
      <c r="HV27" s="324"/>
      <c r="HW27" s="324"/>
      <c r="HX27" s="324"/>
      <c r="HY27" s="324"/>
      <c r="HZ27" s="324"/>
      <c r="IA27" s="324"/>
      <c r="IB27" s="324"/>
      <c r="IC27" s="324"/>
      <c r="ID27" s="324"/>
      <c r="IE27" s="324"/>
      <c r="IF27" s="324"/>
      <c r="IG27" s="324"/>
      <c r="IH27" s="324"/>
      <c r="II27" s="324"/>
      <c r="IJ27" s="324"/>
      <c r="IK27" s="324"/>
      <c r="IL27" s="324"/>
      <c r="IM27" s="324"/>
      <c r="IN27" s="324"/>
      <c r="IO27" s="324"/>
      <c r="IP27" s="324"/>
      <c r="IQ27" s="324"/>
      <c r="IR27" s="324"/>
    </row>
    <row r="28" spans="1:252" ht="15">
      <c r="A28" s="301"/>
      <c r="B28" s="303"/>
      <c r="C28" s="301"/>
      <c r="D28" s="330"/>
      <c r="E28" s="330"/>
      <c r="F28" s="330"/>
      <c r="G28" s="330"/>
      <c r="H28" s="330"/>
      <c r="I28" s="301"/>
      <c r="J28" s="301"/>
      <c r="K28" s="324"/>
      <c r="L28" s="324"/>
      <c r="M28" s="324"/>
      <c r="N28" s="324"/>
      <c r="O28" s="324"/>
      <c r="P28" s="324"/>
      <c r="Q28" s="324"/>
      <c r="R28" s="324"/>
      <c r="S28" s="324"/>
      <c r="T28" s="324"/>
      <c r="U28" s="324"/>
      <c r="V28" s="324"/>
      <c r="W28" s="324"/>
      <c r="X28" s="324"/>
      <c r="Y28" s="324"/>
      <c r="Z28" s="324"/>
      <c r="AA28" s="324"/>
      <c r="AB28" s="324"/>
      <c r="AC28" s="324"/>
      <c r="AD28" s="324"/>
      <c r="AE28" s="324"/>
      <c r="AF28" s="324"/>
      <c r="AG28" s="324"/>
      <c r="AH28" s="324"/>
      <c r="AI28" s="324"/>
      <c r="AJ28" s="324"/>
      <c r="AK28" s="324"/>
      <c r="AL28" s="324"/>
      <c r="AM28" s="324"/>
      <c r="AN28" s="324"/>
      <c r="AO28" s="324"/>
      <c r="AP28" s="324"/>
      <c r="AQ28" s="324"/>
      <c r="AR28" s="324"/>
      <c r="AS28" s="324"/>
      <c r="AT28" s="324"/>
      <c r="AU28" s="324"/>
      <c r="AV28" s="324"/>
      <c r="AW28" s="324"/>
      <c r="AX28" s="324"/>
      <c r="AY28" s="324"/>
      <c r="AZ28" s="324"/>
      <c r="BA28" s="324"/>
      <c r="BB28" s="324"/>
      <c r="BC28" s="324"/>
      <c r="BD28" s="324"/>
      <c r="BE28" s="324"/>
      <c r="BF28" s="324"/>
      <c r="BG28" s="324"/>
      <c r="BH28" s="324"/>
      <c r="BI28" s="324"/>
      <c r="BJ28" s="324"/>
      <c r="BK28" s="324"/>
      <c r="BL28" s="324"/>
      <c r="BM28" s="324"/>
      <c r="BN28" s="324"/>
      <c r="BO28" s="324"/>
      <c r="BP28" s="324"/>
      <c r="BQ28" s="324"/>
      <c r="BR28" s="324"/>
      <c r="BS28" s="324"/>
      <c r="BT28" s="324"/>
      <c r="BU28" s="324"/>
      <c r="BV28" s="324"/>
      <c r="BW28" s="324"/>
      <c r="BX28" s="324"/>
      <c r="BY28" s="324"/>
      <c r="BZ28" s="324"/>
      <c r="CA28" s="324"/>
      <c r="CB28" s="324"/>
      <c r="CC28" s="324"/>
      <c r="CD28" s="324"/>
      <c r="CE28" s="324"/>
      <c r="CF28" s="324"/>
      <c r="CG28" s="324"/>
      <c r="CH28" s="324"/>
      <c r="CI28" s="324"/>
      <c r="CJ28" s="324"/>
      <c r="CK28" s="324"/>
      <c r="CL28" s="324"/>
      <c r="CM28" s="324"/>
      <c r="CN28" s="324"/>
      <c r="CO28" s="324"/>
      <c r="CP28" s="324"/>
      <c r="CQ28" s="324"/>
      <c r="CR28" s="324"/>
      <c r="CS28" s="324"/>
      <c r="CT28" s="324"/>
      <c r="CU28" s="324"/>
      <c r="CV28" s="324"/>
      <c r="CW28" s="324"/>
      <c r="CX28" s="324"/>
      <c r="CY28" s="324"/>
      <c r="CZ28" s="324"/>
      <c r="DA28" s="324"/>
      <c r="DB28" s="324"/>
      <c r="DC28" s="324"/>
      <c r="DD28" s="324"/>
      <c r="DE28" s="324"/>
      <c r="DF28" s="324"/>
      <c r="DG28" s="324"/>
      <c r="DH28" s="324"/>
      <c r="DI28" s="324"/>
      <c r="DJ28" s="324"/>
      <c r="DK28" s="324"/>
      <c r="DL28" s="324"/>
      <c r="DM28" s="324"/>
      <c r="DN28" s="324"/>
      <c r="DO28" s="324"/>
      <c r="DP28" s="324"/>
      <c r="DQ28" s="324"/>
      <c r="DR28" s="324"/>
      <c r="DS28" s="324"/>
      <c r="DT28" s="324"/>
      <c r="DU28" s="324"/>
      <c r="DV28" s="324"/>
      <c r="DW28" s="324"/>
      <c r="DX28" s="324"/>
      <c r="DY28" s="324"/>
      <c r="DZ28" s="324"/>
      <c r="EA28" s="324"/>
      <c r="EB28" s="324"/>
      <c r="EC28" s="324"/>
      <c r="ED28" s="324"/>
      <c r="EE28" s="324"/>
      <c r="EF28" s="324"/>
      <c r="EG28" s="324"/>
      <c r="EH28" s="324"/>
      <c r="EI28" s="324"/>
      <c r="EJ28" s="324"/>
      <c r="EK28" s="324"/>
      <c r="EL28" s="324"/>
      <c r="EM28" s="324"/>
      <c r="EN28" s="324"/>
      <c r="EO28" s="324"/>
      <c r="EP28" s="324"/>
      <c r="EQ28" s="324"/>
      <c r="ER28" s="324"/>
      <c r="ES28" s="324"/>
      <c r="ET28" s="324"/>
      <c r="EU28" s="324"/>
      <c r="EV28" s="324"/>
      <c r="EW28" s="324"/>
      <c r="EX28" s="324"/>
      <c r="EY28" s="324"/>
      <c r="EZ28" s="324"/>
      <c r="FA28" s="324"/>
      <c r="FB28" s="324"/>
      <c r="FC28" s="324"/>
      <c r="FD28" s="324"/>
      <c r="FE28" s="324"/>
      <c r="FF28" s="324"/>
      <c r="FG28" s="324"/>
      <c r="FH28" s="324"/>
      <c r="FI28" s="324"/>
      <c r="FJ28" s="324"/>
      <c r="FK28" s="324"/>
      <c r="FL28" s="324"/>
      <c r="FM28" s="324"/>
      <c r="FN28" s="324"/>
      <c r="FO28" s="324"/>
      <c r="FP28" s="324"/>
      <c r="FQ28" s="324"/>
      <c r="FR28" s="324"/>
      <c r="FS28" s="324"/>
      <c r="FT28" s="324"/>
      <c r="FU28" s="324"/>
      <c r="FV28" s="324"/>
      <c r="FW28" s="324"/>
      <c r="FX28" s="324"/>
      <c r="FY28" s="324"/>
      <c r="FZ28" s="324"/>
      <c r="GA28" s="324"/>
      <c r="GB28" s="324"/>
      <c r="GC28" s="324"/>
      <c r="GD28" s="324"/>
      <c r="GE28" s="324"/>
      <c r="GF28" s="324"/>
      <c r="GG28" s="324"/>
      <c r="GH28" s="324"/>
      <c r="GI28" s="324"/>
      <c r="GJ28" s="324"/>
      <c r="GK28" s="324"/>
      <c r="GL28" s="324"/>
      <c r="GM28" s="324"/>
      <c r="GN28" s="324"/>
      <c r="GO28" s="324"/>
      <c r="GP28" s="324"/>
      <c r="GQ28" s="324"/>
      <c r="GR28" s="324"/>
      <c r="GS28" s="324"/>
      <c r="GT28" s="324"/>
      <c r="GU28" s="324"/>
      <c r="GV28" s="324"/>
      <c r="GW28" s="324"/>
      <c r="GX28" s="324"/>
      <c r="GY28" s="324"/>
      <c r="GZ28" s="324"/>
      <c r="HA28" s="324"/>
      <c r="HB28" s="324"/>
      <c r="HC28" s="324"/>
      <c r="HD28" s="324"/>
      <c r="HE28" s="324"/>
      <c r="HF28" s="324"/>
      <c r="HG28" s="324"/>
      <c r="HH28" s="324"/>
      <c r="HI28" s="324"/>
      <c r="HJ28" s="324"/>
      <c r="HK28" s="324"/>
      <c r="HL28" s="324"/>
      <c r="HM28" s="324"/>
      <c r="HN28" s="324"/>
      <c r="HO28" s="324"/>
      <c r="HP28" s="324"/>
      <c r="HQ28" s="324"/>
      <c r="HR28" s="324"/>
      <c r="HS28" s="324"/>
      <c r="HT28" s="324"/>
      <c r="HU28" s="324"/>
      <c r="HV28" s="324"/>
      <c r="HW28" s="324"/>
      <c r="HX28" s="324"/>
      <c r="HY28" s="324"/>
      <c r="HZ28" s="324"/>
      <c r="IA28" s="324"/>
      <c r="IB28" s="324"/>
      <c r="IC28" s="324"/>
      <c r="ID28" s="324"/>
      <c r="IE28" s="324"/>
      <c r="IF28" s="324"/>
      <c r="IG28" s="324"/>
      <c r="IH28" s="324"/>
      <c r="II28" s="324"/>
      <c r="IJ28" s="324"/>
      <c r="IK28" s="324"/>
      <c r="IL28" s="324"/>
      <c r="IM28" s="324"/>
      <c r="IN28" s="324"/>
      <c r="IO28" s="324"/>
      <c r="IP28" s="324"/>
      <c r="IQ28" s="324"/>
      <c r="IR28" s="324"/>
    </row>
    <row r="29" spans="1:252" ht="15">
      <c r="A29" s="301"/>
      <c r="B29" s="325" t="e">
        <v>#REF!</v>
      </c>
      <c r="C29" s="301"/>
      <c r="D29" s="330" t="e">
        <v>#REF!</v>
      </c>
      <c r="E29" s="330" t="e">
        <v>#REF!</v>
      </c>
      <c r="F29" s="330" t="e">
        <v>#REF!</v>
      </c>
      <c r="G29" s="330" t="e">
        <v>#REF!</v>
      </c>
      <c r="H29" s="330" t="e">
        <v>#REF!</v>
      </c>
      <c r="I29" s="301"/>
      <c r="J29" s="301"/>
      <c r="K29" s="324"/>
      <c r="L29" s="324"/>
      <c r="M29" s="324"/>
      <c r="N29" s="324"/>
      <c r="O29" s="324"/>
      <c r="P29" s="324"/>
      <c r="Q29" s="324"/>
      <c r="R29" s="324"/>
      <c r="S29" s="324"/>
      <c r="T29" s="324"/>
      <c r="U29" s="324"/>
      <c r="V29" s="324"/>
      <c r="W29" s="324"/>
      <c r="X29" s="324"/>
      <c r="Y29" s="324"/>
      <c r="Z29" s="324"/>
      <c r="AA29" s="324"/>
      <c r="AB29" s="324"/>
      <c r="AC29" s="324"/>
      <c r="AD29" s="324"/>
      <c r="AE29" s="324"/>
      <c r="AF29" s="324"/>
      <c r="AG29" s="324"/>
      <c r="AH29" s="324"/>
      <c r="AI29" s="324"/>
      <c r="AJ29" s="324"/>
      <c r="AK29" s="324"/>
      <c r="AL29" s="324"/>
      <c r="AM29" s="324"/>
      <c r="AN29" s="324"/>
      <c r="AO29" s="324"/>
      <c r="AP29" s="324"/>
      <c r="AQ29" s="324"/>
      <c r="AR29" s="324"/>
      <c r="AS29" s="324"/>
      <c r="AT29" s="324"/>
      <c r="AU29" s="324"/>
      <c r="AV29" s="324"/>
      <c r="AW29" s="324"/>
      <c r="AX29" s="324"/>
      <c r="AY29" s="324"/>
      <c r="AZ29" s="324"/>
      <c r="BA29" s="324"/>
      <c r="BB29" s="324"/>
      <c r="BC29" s="324"/>
      <c r="BD29" s="324"/>
      <c r="BE29" s="324"/>
      <c r="BF29" s="324"/>
      <c r="BG29" s="324"/>
      <c r="BH29" s="324"/>
      <c r="BI29" s="324"/>
      <c r="BJ29" s="324"/>
      <c r="BK29" s="324"/>
      <c r="BL29" s="324"/>
      <c r="BM29" s="324"/>
      <c r="BN29" s="324"/>
      <c r="BO29" s="324"/>
      <c r="BP29" s="324"/>
      <c r="BQ29" s="324"/>
      <c r="BR29" s="324"/>
      <c r="BS29" s="324"/>
      <c r="BT29" s="324"/>
      <c r="BU29" s="324"/>
      <c r="BV29" s="324"/>
      <c r="BW29" s="324"/>
      <c r="BX29" s="324"/>
      <c r="BY29" s="324"/>
      <c r="BZ29" s="324"/>
      <c r="CA29" s="324"/>
      <c r="CB29" s="324"/>
      <c r="CC29" s="324"/>
      <c r="CD29" s="324"/>
      <c r="CE29" s="324"/>
      <c r="CF29" s="324"/>
      <c r="CG29" s="324"/>
      <c r="CH29" s="324"/>
      <c r="CI29" s="324"/>
      <c r="CJ29" s="324"/>
      <c r="CK29" s="324"/>
      <c r="CL29" s="324"/>
      <c r="CM29" s="324"/>
      <c r="CN29" s="324"/>
      <c r="CO29" s="324"/>
      <c r="CP29" s="324"/>
      <c r="CQ29" s="324"/>
      <c r="CR29" s="324"/>
      <c r="CS29" s="324"/>
      <c r="CT29" s="324"/>
      <c r="CU29" s="324"/>
      <c r="CV29" s="324"/>
      <c r="CW29" s="324"/>
      <c r="CX29" s="324"/>
      <c r="CY29" s="324"/>
      <c r="CZ29" s="324"/>
      <c r="DA29" s="324"/>
      <c r="DB29" s="324"/>
      <c r="DC29" s="324"/>
      <c r="DD29" s="324"/>
      <c r="DE29" s="324"/>
      <c r="DF29" s="324"/>
      <c r="DG29" s="324"/>
      <c r="DH29" s="324"/>
      <c r="DI29" s="324"/>
      <c r="DJ29" s="324"/>
      <c r="DK29" s="324"/>
      <c r="DL29" s="324"/>
      <c r="DM29" s="324"/>
      <c r="DN29" s="324"/>
      <c r="DO29" s="324"/>
      <c r="DP29" s="324"/>
      <c r="DQ29" s="324"/>
      <c r="DR29" s="324"/>
      <c r="DS29" s="324"/>
      <c r="DT29" s="324"/>
      <c r="DU29" s="324"/>
      <c r="DV29" s="324"/>
      <c r="DW29" s="324"/>
      <c r="DX29" s="324"/>
      <c r="DY29" s="324"/>
      <c r="DZ29" s="324"/>
      <c r="EA29" s="324"/>
      <c r="EB29" s="324"/>
      <c r="EC29" s="324"/>
      <c r="ED29" s="324"/>
      <c r="EE29" s="324"/>
      <c r="EF29" s="324"/>
      <c r="EG29" s="324"/>
      <c r="EH29" s="324"/>
      <c r="EI29" s="324"/>
      <c r="EJ29" s="324"/>
      <c r="EK29" s="324"/>
      <c r="EL29" s="324"/>
      <c r="EM29" s="324"/>
      <c r="EN29" s="324"/>
      <c r="EO29" s="324"/>
      <c r="EP29" s="324"/>
      <c r="EQ29" s="324"/>
      <c r="ER29" s="324"/>
      <c r="ES29" s="324"/>
      <c r="ET29" s="324"/>
      <c r="EU29" s="324"/>
      <c r="EV29" s="324"/>
      <c r="EW29" s="324"/>
      <c r="EX29" s="324"/>
      <c r="EY29" s="324"/>
      <c r="EZ29" s="324"/>
      <c r="FA29" s="324"/>
      <c r="FB29" s="324"/>
      <c r="FC29" s="324"/>
      <c r="FD29" s="324"/>
      <c r="FE29" s="324"/>
      <c r="FF29" s="324"/>
      <c r="FG29" s="324"/>
      <c r="FH29" s="324"/>
      <c r="FI29" s="324"/>
      <c r="FJ29" s="324"/>
      <c r="FK29" s="324"/>
      <c r="FL29" s="324"/>
      <c r="FM29" s="324"/>
      <c r="FN29" s="324"/>
      <c r="FO29" s="324"/>
      <c r="FP29" s="324"/>
      <c r="FQ29" s="324"/>
      <c r="FR29" s="324"/>
      <c r="FS29" s="324"/>
      <c r="FT29" s="324"/>
      <c r="FU29" s="324"/>
      <c r="FV29" s="324"/>
      <c r="FW29" s="324"/>
      <c r="FX29" s="324"/>
      <c r="FY29" s="324"/>
      <c r="FZ29" s="324"/>
      <c r="GA29" s="324"/>
      <c r="GB29" s="324"/>
      <c r="GC29" s="324"/>
      <c r="GD29" s="324"/>
      <c r="GE29" s="324"/>
      <c r="GF29" s="324"/>
      <c r="GG29" s="324"/>
      <c r="GH29" s="324"/>
      <c r="GI29" s="324"/>
      <c r="GJ29" s="324"/>
      <c r="GK29" s="324"/>
      <c r="GL29" s="324"/>
      <c r="GM29" s="324"/>
      <c r="GN29" s="324"/>
      <c r="GO29" s="324"/>
      <c r="GP29" s="324"/>
      <c r="GQ29" s="324"/>
      <c r="GR29" s="324"/>
      <c r="GS29" s="324"/>
      <c r="GT29" s="324"/>
      <c r="GU29" s="324"/>
      <c r="GV29" s="324"/>
      <c r="GW29" s="324"/>
      <c r="GX29" s="324"/>
      <c r="GY29" s="324"/>
      <c r="GZ29" s="324"/>
      <c r="HA29" s="324"/>
      <c r="HB29" s="324"/>
      <c r="HC29" s="324"/>
      <c r="HD29" s="324"/>
      <c r="HE29" s="324"/>
      <c r="HF29" s="324"/>
      <c r="HG29" s="324"/>
      <c r="HH29" s="324"/>
      <c r="HI29" s="324"/>
      <c r="HJ29" s="324"/>
      <c r="HK29" s="324"/>
      <c r="HL29" s="324"/>
      <c r="HM29" s="324"/>
      <c r="HN29" s="324"/>
      <c r="HO29" s="324"/>
      <c r="HP29" s="324"/>
      <c r="HQ29" s="324"/>
      <c r="HR29" s="324"/>
      <c r="HS29" s="324"/>
      <c r="HT29" s="324"/>
      <c r="HU29" s="324"/>
      <c r="HV29" s="324"/>
      <c r="HW29" s="324"/>
      <c r="HX29" s="324"/>
      <c r="HY29" s="324"/>
      <c r="HZ29" s="324"/>
      <c r="IA29" s="324"/>
      <c r="IB29" s="324"/>
      <c r="IC29" s="324"/>
      <c r="ID29" s="324"/>
      <c r="IE29" s="324"/>
      <c r="IF29" s="324"/>
      <c r="IG29" s="324"/>
      <c r="IH29" s="324"/>
      <c r="II29" s="324"/>
      <c r="IJ29" s="324"/>
      <c r="IK29" s="324"/>
      <c r="IL29" s="324"/>
      <c r="IM29" s="324"/>
      <c r="IN29" s="324"/>
      <c r="IO29" s="324"/>
      <c r="IP29" s="324"/>
      <c r="IQ29" s="324"/>
      <c r="IR29" s="324"/>
    </row>
    <row r="30" spans="1:252" ht="15">
      <c r="A30" s="301"/>
      <c r="B30" s="325" t="e">
        <v>#REF!</v>
      </c>
      <c r="C30" s="301"/>
      <c r="D30" s="330" t="e">
        <v>#REF!</v>
      </c>
      <c r="E30" s="330" t="e">
        <v>#REF!</v>
      </c>
      <c r="F30" s="330" t="e">
        <v>#REF!</v>
      </c>
      <c r="G30" s="330" t="e">
        <v>#REF!</v>
      </c>
      <c r="H30" s="330" t="e">
        <v>#REF!</v>
      </c>
      <c r="I30" s="301"/>
      <c r="J30" s="301"/>
      <c r="K30" s="324"/>
      <c r="L30" s="324"/>
      <c r="M30" s="324"/>
      <c r="N30" s="324"/>
      <c r="O30" s="324"/>
      <c r="P30" s="324"/>
      <c r="Q30" s="324"/>
      <c r="R30" s="324"/>
      <c r="S30" s="324"/>
      <c r="T30" s="324"/>
      <c r="U30" s="324"/>
      <c r="V30" s="324"/>
      <c r="W30" s="324"/>
      <c r="X30" s="324"/>
      <c r="Y30" s="324"/>
      <c r="Z30" s="324"/>
      <c r="AA30" s="324"/>
      <c r="AB30" s="324"/>
      <c r="AC30" s="324"/>
      <c r="AD30" s="324"/>
      <c r="AE30" s="324"/>
      <c r="AF30" s="324"/>
      <c r="AG30" s="324"/>
      <c r="AH30" s="324"/>
      <c r="AI30" s="324"/>
      <c r="AJ30" s="324"/>
      <c r="AK30" s="324"/>
      <c r="AL30" s="324"/>
      <c r="AM30" s="324"/>
      <c r="AN30" s="324"/>
      <c r="AO30" s="324"/>
      <c r="AP30" s="324"/>
      <c r="AQ30" s="324"/>
      <c r="AR30" s="324"/>
      <c r="AS30" s="324"/>
      <c r="AT30" s="324"/>
      <c r="AU30" s="324"/>
      <c r="AV30" s="324"/>
      <c r="AW30" s="324"/>
      <c r="AX30" s="324"/>
      <c r="AY30" s="324"/>
      <c r="AZ30" s="324"/>
      <c r="BA30" s="324"/>
      <c r="BB30" s="324"/>
      <c r="BC30" s="324"/>
      <c r="BD30" s="324"/>
      <c r="BE30" s="324"/>
      <c r="BF30" s="324"/>
      <c r="BG30" s="324"/>
      <c r="BH30" s="324"/>
      <c r="BI30" s="324"/>
      <c r="BJ30" s="324"/>
      <c r="BK30" s="324"/>
      <c r="BL30" s="324"/>
      <c r="BM30" s="324"/>
      <c r="BN30" s="324"/>
      <c r="BO30" s="324"/>
      <c r="BP30" s="324"/>
      <c r="BQ30" s="324"/>
      <c r="BR30" s="324"/>
      <c r="BS30" s="324"/>
      <c r="BT30" s="324"/>
      <c r="BU30" s="324"/>
      <c r="BV30" s="324"/>
      <c r="BW30" s="324"/>
      <c r="BX30" s="324"/>
      <c r="BY30" s="324"/>
      <c r="BZ30" s="324"/>
      <c r="CA30" s="324"/>
      <c r="CB30" s="324"/>
      <c r="CC30" s="324"/>
      <c r="CD30" s="324"/>
      <c r="CE30" s="324"/>
      <c r="CF30" s="324"/>
      <c r="CG30" s="324"/>
      <c r="CH30" s="324"/>
      <c r="CI30" s="324"/>
      <c r="CJ30" s="324"/>
      <c r="CK30" s="324"/>
      <c r="CL30" s="324"/>
      <c r="CM30" s="324"/>
      <c r="CN30" s="324"/>
      <c r="CO30" s="324"/>
      <c r="CP30" s="324"/>
      <c r="CQ30" s="324"/>
      <c r="CR30" s="324"/>
      <c r="CS30" s="324"/>
      <c r="CT30" s="324"/>
      <c r="CU30" s="324"/>
      <c r="CV30" s="324"/>
      <c r="CW30" s="324"/>
      <c r="CX30" s="324"/>
      <c r="CY30" s="324"/>
      <c r="CZ30" s="324"/>
      <c r="DA30" s="324"/>
      <c r="DB30" s="324"/>
      <c r="DC30" s="324"/>
      <c r="DD30" s="324"/>
      <c r="DE30" s="324"/>
      <c r="DF30" s="324"/>
      <c r="DG30" s="324"/>
      <c r="DH30" s="324"/>
      <c r="DI30" s="324"/>
      <c r="DJ30" s="324"/>
      <c r="DK30" s="324"/>
      <c r="DL30" s="324"/>
      <c r="DM30" s="324"/>
      <c r="DN30" s="324"/>
      <c r="DO30" s="324"/>
      <c r="DP30" s="324"/>
      <c r="DQ30" s="324"/>
      <c r="DR30" s="324"/>
      <c r="DS30" s="324"/>
      <c r="DT30" s="324"/>
      <c r="DU30" s="324"/>
      <c r="DV30" s="324"/>
      <c r="DW30" s="324"/>
      <c r="DX30" s="324"/>
      <c r="DY30" s="324"/>
      <c r="DZ30" s="324"/>
      <c r="EA30" s="324"/>
      <c r="EB30" s="324"/>
      <c r="EC30" s="324"/>
      <c r="ED30" s="324"/>
      <c r="EE30" s="324"/>
      <c r="EF30" s="324"/>
      <c r="EG30" s="324"/>
      <c r="EH30" s="324"/>
      <c r="EI30" s="324"/>
      <c r="EJ30" s="324"/>
      <c r="EK30" s="324"/>
      <c r="EL30" s="324"/>
      <c r="EM30" s="324"/>
      <c r="EN30" s="324"/>
      <c r="EO30" s="324"/>
      <c r="EP30" s="324"/>
      <c r="EQ30" s="324"/>
      <c r="ER30" s="324"/>
      <c r="ES30" s="324"/>
      <c r="ET30" s="324"/>
      <c r="EU30" s="324"/>
      <c r="EV30" s="324"/>
      <c r="EW30" s="324"/>
      <c r="EX30" s="324"/>
      <c r="EY30" s="324"/>
      <c r="EZ30" s="324"/>
      <c r="FA30" s="324"/>
      <c r="FB30" s="324"/>
      <c r="FC30" s="324"/>
      <c r="FD30" s="324"/>
      <c r="FE30" s="324"/>
      <c r="FF30" s="324"/>
      <c r="FG30" s="324"/>
      <c r="FH30" s="324"/>
      <c r="FI30" s="324"/>
      <c r="FJ30" s="324"/>
      <c r="FK30" s="324"/>
      <c r="FL30" s="324"/>
      <c r="FM30" s="324"/>
      <c r="FN30" s="324"/>
      <c r="FO30" s="324"/>
      <c r="FP30" s="324"/>
      <c r="FQ30" s="324"/>
      <c r="FR30" s="324"/>
      <c r="FS30" s="324"/>
      <c r="FT30" s="324"/>
      <c r="FU30" s="324"/>
      <c r="FV30" s="324"/>
      <c r="FW30" s="324"/>
      <c r="FX30" s="324"/>
      <c r="FY30" s="324"/>
      <c r="FZ30" s="324"/>
      <c r="GA30" s="324"/>
      <c r="GB30" s="324"/>
      <c r="GC30" s="324"/>
      <c r="GD30" s="324"/>
      <c r="GE30" s="324"/>
      <c r="GF30" s="324"/>
      <c r="GG30" s="324"/>
      <c r="GH30" s="324"/>
      <c r="GI30" s="324"/>
      <c r="GJ30" s="324"/>
      <c r="GK30" s="324"/>
      <c r="GL30" s="324"/>
      <c r="GM30" s="324"/>
      <c r="GN30" s="324"/>
      <c r="GO30" s="324"/>
      <c r="GP30" s="324"/>
      <c r="GQ30" s="324"/>
      <c r="GR30" s="324"/>
      <c r="GS30" s="324"/>
      <c r="GT30" s="324"/>
      <c r="GU30" s="324"/>
      <c r="GV30" s="324"/>
      <c r="GW30" s="324"/>
      <c r="GX30" s="324"/>
      <c r="GY30" s="324"/>
      <c r="GZ30" s="324"/>
      <c r="HA30" s="324"/>
      <c r="HB30" s="324"/>
      <c r="HC30" s="324"/>
      <c r="HD30" s="324"/>
      <c r="HE30" s="324"/>
      <c r="HF30" s="324"/>
      <c r="HG30" s="324"/>
      <c r="HH30" s="324"/>
      <c r="HI30" s="324"/>
      <c r="HJ30" s="324"/>
      <c r="HK30" s="324"/>
      <c r="HL30" s="324"/>
      <c r="HM30" s="324"/>
      <c r="HN30" s="324"/>
      <c r="HO30" s="324"/>
      <c r="HP30" s="324"/>
      <c r="HQ30" s="324"/>
      <c r="HR30" s="324"/>
      <c r="HS30" s="324"/>
      <c r="HT30" s="324"/>
      <c r="HU30" s="324"/>
      <c r="HV30" s="324"/>
      <c r="HW30" s="324"/>
      <c r="HX30" s="324"/>
      <c r="HY30" s="324"/>
      <c r="HZ30" s="324"/>
      <c r="IA30" s="324"/>
      <c r="IB30" s="324"/>
      <c r="IC30" s="324"/>
      <c r="ID30" s="324"/>
      <c r="IE30" s="324"/>
      <c r="IF30" s="324"/>
      <c r="IG30" s="324"/>
      <c r="IH30" s="324"/>
      <c r="II30" s="324"/>
      <c r="IJ30" s="324"/>
      <c r="IK30" s="324"/>
      <c r="IL30" s="324"/>
      <c r="IM30" s="324"/>
      <c r="IN30" s="324"/>
      <c r="IO30" s="324"/>
      <c r="IP30" s="324"/>
      <c r="IQ30" s="324"/>
      <c r="IR30" s="324"/>
    </row>
    <row r="31" spans="1:252" ht="15">
      <c r="A31" s="301"/>
      <c r="B31" s="325" t="e">
        <v>#REF!</v>
      </c>
      <c r="C31" s="301"/>
      <c r="D31" s="330" t="e">
        <v>#REF!</v>
      </c>
      <c r="E31" s="330" t="e">
        <v>#REF!</v>
      </c>
      <c r="F31" s="330" t="e">
        <v>#REF!</v>
      </c>
      <c r="G31" s="330" t="e">
        <v>#REF!</v>
      </c>
      <c r="H31" s="330" t="e">
        <v>#REF!</v>
      </c>
      <c r="I31" s="301"/>
      <c r="J31" s="301"/>
      <c r="K31" s="324"/>
      <c r="L31" s="324"/>
      <c r="M31" s="324"/>
      <c r="N31" s="324"/>
      <c r="O31" s="324"/>
      <c r="P31" s="324"/>
      <c r="Q31" s="324"/>
      <c r="R31" s="324"/>
      <c r="S31" s="324"/>
      <c r="T31" s="324"/>
      <c r="U31" s="324"/>
      <c r="V31" s="324"/>
      <c r="W31" s="324"/>
      <c r="X31" s="324"/>
      <c r="Y31" s="324"/>
      <c r="Z31" s="324"/>
      <c r="AA31" s="324"/>
      <c r="AB31" s="324"/>
      <c r="AC31" s="324"/>
      <c r="AD31" s="324"/>
      <c r="AE31" s="324"/>
      <c r="AF31" s="324"/>
      <c r="AG31" s="324"/>
      <c r="AH31" s="324"/>
      <c r="AI31" s="324"/>
      <c r="AJ31" s="324"/>
      <c r="AK31" s="324"/>
      <c r="AL31" s="324"/>
      <c r="AM31" s="324"/>
      <c r="AN31" s="324"/>
      <c r="AO31" s="324"/>
      <c r="AP31" s="324"/>
      <c r="AQ31" s="324"/>
      <c r="AR31" s="324"/>
      <c r="AS31" s="324"/>
      <c r="AT31" s="324"/>
      <c r="AU31" s="324"/>
      <c r="AV31" s="324"/>
      <c r="AW31" s="324"/>
      <c r="AX31" s="324"/>
      <c r="AY31" s="324"/>
      <c r="AZ31" s="324"/>
      <c r="BA31" s="324"/>
      <c r="BB31" s="324"/>
      <c r="BC31" s="324"/>
      <c r="BD31" s="324"/>
      <c r="BE31" s="324"/>
      <c r="BF31" s="324"/>
      <c r="BG31" s="324"/>
      <c r="BH31" s="324"/>
      <c r="BI31" s="324"/>
      <c r="BJ31" s="324"/>
      <c r="BK31" s="324"/>
      <c r="BL31" s="324"/>
      <c r="BM31" s="324"/>
      <c r="BN31" s="324"/>
      <c r="BO31" s="324"/>
      <c r="BP31" s="324"/>
      <c r="BQ31" s="324"/>
      <c r="BR31" s="324"/>
      <c r="BS31" s="324"/>
      <c r="BT31" s="324"/>
      <c r="BU31" s="324"/>
      <c r="BV31" s="324"/>
      <c r="BW31" s="324"/>
      <c r="BX31" s="324"/>
      <c r="BY31" s="324"/>
      <c r="BZ31" s="324"/>
      <c r="CA31" s="324"/>
      <c r="CB31" s="324"/>
      <c r="CC31" s="324"/>
      <c r="CD31" s="324"/>
      <c r="CE31" s="324"/>
      <c r="CF31" s="324"/>
      <c r="CG31" s="324"/>
      <c r="CH31" s="324"/>
      <c r="CI31" s="324"/>
      <c r="CJ31" s="324"/>
      <c r="CK31" s="324"/>
      <c r="CL31" s="324"/>
      <c r="CM31" s="324"/>
      <c r="CN31" s="324"/>
      <c r="CO31" s="324"/>
      <c r="CP31" s="324"/>
      <c r="CQ31" s="324"/>
      <c r="CR31" s="324"/>
      <c r="CS31" s="324"/>
      <c r="CT31" s="324"/>
      <c r="CU31" s="324"/>
      <c r="CV31" s="324"/>
      <c r="CW31" s="324"/>
      <c r="CX31" s="324"/>
      <c r="CY31" s="324"/>
      <c r="CZ31" s="324"/>
      <c r="DA31" s="324"/>
      <c r="DB31" s="324"/>
      <c r="DC31" s="324"/>
      <c r="DD31" s="324"/>
      <c r="DE31" s="324"/>
      <c r="DF31" s="324"/>
      <c r="DG31" s="324"/>
      <c r="DH31" s="324"/>
      <c r="DI31" s="324"/>
      <c r="DJ31" s="324"/>
      <c r="DK31" s="324"/>
      <c r="DL31" s="324"/>
      <c r="DM31" s="324"/>
      <c r="DN31" s="324"/>
      <c r="DO31" s="324"/>
      <c r="DP31" s="324"/>
      <c r="DQ31" s="324"/>
      <c r="DR31" s="324"/>
      <c r="DS31" s="324"/>
      <c r="DT31" s="324"/>
      <c r="DU31" s="324"/>
      <c r="DV31" s="324"/>
      <c r="DW31" s="324"/>
      <c r="DX31" s="324"/>
      <c r="DY31" s="324"/>
      <c r="DZ31" s="324"/>
      <c r="EA31" s="324"/>
      <c r="EB31" s="324"/>
      <c r="EC31" s="324"/>
      <c r="ED31" s="324"/>
      <c r="EE31" s="324"/>
      <c r="EF31" s="324"/>
      <c r="EG31" s="324"/>
      <c r="EH31" s="324"/>
      <c r="EI31" s="324"/>
      <c r="EJ31" s="324"/>
      <c r="EK31" s="324"/>
      <c r="EL31" s="324"/>
      <c r="EM31" s="324"/>
      <c r="EN31" s="324"/>
      <c r="EO31" s="324"/>
      <c r="EP31" s="324"/>
      <c r="EQ31" s="324"/>
      <c r="ER31" s="324"/>
      <c r="ES31" s="324"/>
      <c r="ET31" s="324"/>
      <c r="EU31" s="324"/>
      <c r="EV31" s="324"/>
      <c r="EW31" s="324"/>
      <c r="EX31" s="324"/>
      <c r="EY31" s="324"/>
      <c r="EZ31" s="324"/>
      <c r="FA31" s="324"/>
      <c r="FB31" s="324"/>
      <c r="FC31" s="324"/>
      <c r="FD31" s="324"/>
      <c r="FE31" s="324"/>
      <c r="FF31" s="324"/>
      <c r="FG31" s="324"/>
      <c r="FH31" s="324"/>
      <c r="FI31" s="324"/>
      <c r="FJ31" s="324"/>
      <c r="FK31" s="324"/>
      <c r="FL31" s="324"/>
      <c r="FM31" s="324"/>
      <c r="FN31" s="324"/>
      <c r="FO31" s="324"/>
      <c r="FP31" s="324"/>
      <c r="FQ31" s="324"/>
      <c r="FR31" s="324"/>
      <c r="FS31" s="324"/>
      <c r="FT31" s="324"/>
      <c r="FU31" s="324"/>
      <c r="FV31" s="324"/>
      <c r="FW31" s="324"/>
      <c r="FX31" s="324"/>
      <c r="FY31" s="324"/>
      <c r="FZ31" s="324"/>
      <c r="GA31" s="324"/>
      <c r="GB31" s="324"/>
      <c r="GC31" s="324"/>
      <c r="GD31" s="324"/>
      <c r="GE31" s="324"/>
      <c r="GF31" s="324"/>
      <c r="GG31" s="324"/>
      <c r="GH31" s="324"/>
      <c r="GI31" s="324"/>
      <c r="GJ31" s="324"/>
      <c r="GK31" s="324"/>
      <c r="GL31" s="324"/>
      <c r="GM31" s="324"/>
      <c r="GN31" s="324"/>
      <c r="GO31" s="324"/>
      <c r="GP31" s="324"/>
      <c r="GQ31" s="324"/>
      <c r="GR31" s="324"/>
      <c r="GS31" s="324"/>
      <c r="GT31" s="324"/>
      <c r="GU31" s="324"/>
      <c r="GV31" s="324"/>
      <c r="GW31" s="324"/>
      <c r="GX31" s="324"/>
      <c r="GY31" s="324"/>
      <c r="GZ31" s="324"/>
      <c r="HA31" s="324"/>
      <c r="HB31" s="324"/>
      <c r="HC31" s="324"/>
      <c r="HD31" s="324"/>
      <c r="HE31" s="324"/>
      <c r="HF31" s="324"/>
      <c r="HG31" s="324"/>
      <c r="HH31" s="324"/>
      <c r="HI31" s="324"/>
      <c r="HJ31" s="324"/>
      <c r="HK31" s="324"/>
      <c r="HL31" s="324"/>
      <c r="HM31" s="324"/>
      <c r="HN31" s="324"/>
      <c r="HO31" s="324"/>
      <c r="HP31" s="324"/>
      <c r="HQ31" s="324"/>
      <c r="HR31" s="324"/>
      <c r="HS31" s="324"/>
      <c r="HT31" s="324"/>
      <c r="HU31" s="324"/>
      <c r="HV31" s="324"/>
      <c r="HW31" s="324"/>
      <c r="HX31" s="324"/>
      <c r="HY31" s="324"/>
      <c r="HZ31" s="324"/>
      <c r="IA31" s="324"/>
      <c r="IB31" s="324"/>
      <c r="IC31" s="324"/>
      <c r="ID31" s="324"/>
      <c r="IE31" s="324"/>
      <c r="IF31" s="324"/>
      <c r="IG31" s="324"/>
      <c r="IH31" s="324"/>
      <c r="II31" s="324"/>
      <c r="IJ31" s="324"/>
      <c r="IK31" s="324"/>
      <c r="IL31" s="324"/>
      <c r="IM31" s="324"/>
      <c r="IN31" s="324"/>
      <c r="IO31" s="324"/>
      <c r="IP31" s="324"/>
      <c r="IQ31" s="324"/>
      <c r="IR31" s="324"/>
    </row>
    <row r="32" spans="1:252" s="335" customFormat="1" ht="14.5">
      <c r="A32" s="325"/>
      <c r="B32" s="325" t="e">
        <v>#REF!</v>
      </c>
      <c r="C32" s="301"/>
      <c r="D32" s="330" t="e">
        <v>#REF!</v>
      </c>
      <c r="E32" s="330" t="e">
        <v>#REF!</v>
      </c>
      <c r="F32" s="330" t="e">
        <v>#REF!</v>
      </c>
      <c r="G32" s="330" t="e">
        <v>#REF!</v>
      </c>
      <c r="H32" s="330" t="e">
        <v>#REF!</v>
      </c>
      <c r="I32" s="325"/>
      <c r="J32" s="325"/>
      <c r="K32" s="325"/>
      <c r="L32" s="334"/>
      <c r="M32" s="334"/>
      <c r="N32" s="334"/>
      <c r="O32" s="334"/>
      <c r="P32" s="334"/>
      <c r="Q32" s="334"/>
      <c r="R32" s="334"/>
      <c r="S32" s="334"/>
      <c r="T32" s="334"/>
      <c r="U32" s="334"/>
      <c r="V32" s="334"/>
      <c r="W32" s="334"/>
      <c r="X32" s="334"/>
      <c r="Y32" s="334"/>
      <c r="Z32" s="334"/>
      <c r="AA32" s="334"/>
      <c r="AB32" s="334"/>
      <c r="AC32" s="334"/>
      <c r="AD32" s="334"/>
      <c r="AE32" s="334"/>
      <c r="AF32" s="334"/>
      <c r="AG32" s="334"/>
      <c r="AH32" s="334"/>
      <c r="AI32" s="334"/>
      <c r="AJ32" s="334"/>
      <c r="AK32" s="334"/>
      <c r="AL32" s="334"/>
      <c r="AM32" s="334"/>
      <c r="AN32" s="334"/>
      <c r="AO32" s="334"/>
      <c r="AP32" s="334"/>
      <c r="AQ32" s="334"/>
      <c r="AR32" s="334"/>
      <c r="AS32" s="334"/>
      <c r="AT32" s="334"/>
      <c r="AU32" s="334"/>
      <c r="AV32" s="334"/>
      <c r="AW32" s="334"/>
      <c r="AX32" s="334"/>
      <c r="AY32" s="334"/>
      <c r="AZ32" s="334"/>
      <c r="BA32" s="334"/>
      <c r="BB32" s="334"/>
      <c r="BC32" s="334"/>
      <c r="BD32" s="334"/>
      <c r="BE32" s="334"/>
      <c r="BF32" s="334"/>
      <c r="BG32" s="334"/>
      <c r="BH32" s="334"/>
      <c r="BI32" s="334"/>
      <c r="BJ32" s="334"/>
      <c r="BK32" s="334"/>
      <c r="BL32" s="334"/>
      <c r="BM32" s="334"/>
      <c r="BN32" s="334"/>
      <c r="BO32" s="334"/>
      <c r="BP32" s="334"/>
      <c r="BQ32" s="334"/>
      <c r="BR32" s="334"/>
      <c r="BS32" s="334"/>
      <c r="BT32" s="334"/>
      <c r="BU32" s="334"/>
      <c r="BV32" s="334"/>
      <c r="BW32" s="334"/>
      <c r="BX32" s="334"/>
      <c r="BY32" s="334"/>
      <c r="BZ32" s="334"/>
      <c r="CA32" s="334"/>
      <c r="CB32" s="334"/>
      <c r="CC32" s="334"/>
      <c r="CD32" s="334"/>
      <c r="CE32" s="334"/>
      <c r="CF32" s="334"/>
      <c r="CG32" s="334"/>
      <c r="CH32" s="334"/>
      <c r="CI32" s="334"/>
      <c r="CJ32" s="334"/>
      <c r="CK32" s="334"/>
      <c r="CL32" s="334"/>
      <c r="CM32" s="334"/>
      <c r="CN32" s="334"/>
      <c r="CO32" s="334"/>
      <c r="CP32" s="334"/>
      <c r="CQ32" s="334"/>
      <c r="CR32" s="334"/>
      <c r="CS32" s="334"/>
      <c r="CT32" s="334"/>
      <c r="CU32" s="334"/>
      <c r="CV32" s="334"/>
      <c r="CW32" s="334"/>
      <c r="CX32" s="334"/>
      <c r="CY32" s="334"/>
      <c r="CZ32" s="334"/>
      <c r="DA32" s="334"/>
      <c r="DB32" s="334"/>
      <c r="DC32" s="334"/>
      <c r="DD32" s="334"/>
      <c r="DE32" s="334"/>
      <c r="DF32" s="334"/>
      <c r="DG32" s="334"/>
      <c r="DH32" s="334"/>
      <c r="DI32" s="334"/>
      <c r="DJ32" s="334"/>
      <c r="DK32" s="334"/>
      <c r="DL32" s="334"/>
      <c r="DM32" s="334"/>
      <c r="DN32" s="334"/>
      <c r="DO32" s="334"/>
      <c r="DP32" s="334"/>
      <c r="DQ32" s="334"/>
      <c r="DR32" s="334"/>
      <c r="DS32" s="334"/>
      <c r="DT32" s="334"/>
      <c r="DU32" s="334"/>
      <c r="DV32" s="334"/>
      <c r="DW32" s="334"/>
      <c r="DX32" s="334"/>
      <c r="DY32" s="334"/>
      <c r="DZ32" s="334"/>
      <c r="EA32" s="334"/>
      <c r="EB32" s="334"/>
      <c r="EC32" s="334"/>
      <c r="ED32" s="334"/>
      <c r="EE32" s="334"/>
      <c r="EF32" s="334"/>
      <c r="EG32" s="334"/>
      <c r="EH32" s="334"/>
      <c r="EI32" s="334"/>
      <c r="EJ32" s="334"/>
      <c r="EK32" s="334"/>
      <c r="EL32" s="334"/>
      <c r="EM32" s="334"/>
      <c r="EN32" s="334"/>
      <c r="EO32" s="334"/>
      <c r="EP32" s="334"/>
      <c r="EQ32" s="334"/>
      <c r="ER32" s="334"/>
      <c r="ES32" s="334"/>
      <c r="ET32" s="334"/>
      <c r="EU32" s="334"/>
      <c r="EV32" s="334"/>
      <c r="EW32" s="334"/>
      <c r="EX32" s="334"/>
      <c r="EY32" s="334"/>
      <c r="EZ32" s="334"/>
      <c r="FA32" s="334"/>
      <c r="FB32" s="334"/>
      <c r="FC32" s="334"/>
      <c r="FD32" s="334"/>
      <c r="FE32" s="334"/>
      <c r="FF32" s="334"/>
      <c r="FG32" s="334"/>
      <c r="FH32" s="334"/>
      <c r="FI32" s="334"/>
      <c r="FJ32" s="334"/>
      <c r="FK32" s="334"/>
      <c r="FL32" s="334"/>
      <c r="FM32" s="334"/>
      <c r="FN32" s="334"/>
      <c r="FO32" s="334"/>
      <c r="FP32" s="334"/>
      <c r="FQ32" s="334"/>
      <c r="FR32" s="334"/>
      <c r="FS32" s="334"/>
      <c r="FT32" s="334"/>
      <c r="FU32" s="334"/>
      <c r="FV32" s="334"/>
      <c r="FW32" s="334"/>
      <c r="FX32" s="334"/>
      <c r="FY32" s="334"/>
      <c r="FZ32" s="334"/>
      <c r="GA32" s="334"/>
      <c r="GB32" s="334"/>
      <c r="GC32" s="334"/>
      <c r="GD32" s="334"/>
      <c r="GE32" s="334"/>
      <c r="GF32" s="334"/>
      <c r="GG32" s="334"/>
      <c r="GH32" s="334"/>
      <c r="GI32" s="334"/>
      <c r="GJ32" s="334"/>
      <c r="GK32" s="334"/>
      <c r="GL32" s="334"/>
      <c r="GM32" s="334"/>
      <c r="GN32" s="334"/>
      <c r="GO32" s="334"/>
      <c r="GP32" s="334"/>
      <c r="GQ32" s="334"/>
      <c r="GR32" s="334"/>
      <c r="GS32" s="334"/>
      <c r="GT32" s="334"/>
      <c r="GU32" s="334"/>
      <c r="GV32" s="334"/>
      <c r="GW32" s="334"/>
      <c r="GX32" s="334"/>
      <c r="GY32" s="334"/>
      <c r="GZ32" s="334"/>
      <c r="HA32" s="334"/>
      <c r="HB32" s="334"/>
      <c r="HC32" s="334"/>
      <c r="HD32" s="334"/>
      <c r="HE32" s="334"/>
      <c r="HF32" s="334"/>
      <c r="HG32" s="334"/>
      <c r="HH32" s="334"/>
      <c r="HI32" s="334"/>
      <c r="HJ32" s="334"/>
      <c r="HK32" s="334"/>
      <c r="HL32" s="334"/>
      <c r="HM32" s="334"/>
      <c r="HN32" s="334"/>
      <c r="HO32" s="334"/>
      <c r="HP32" s="334"/>
      <c r="HQ32" s="334"/>
      <c r="HR32" s="334"/>
      <c r="HS32" s="334"/>
      <c r="HT32" s="334"/>
      <c r="HU32" s="334"/>
      <c r="HV32" s="334"/>
      <c r="HW32" s="334"/>
      <c r="HX32" s="334"/>
      <c r="HY32" s="334"/>
      <c r="HZ32" s="334"/>
      <c r="IA32" s="334"/>
      <c r="IB32" s="334"/>
      <c r="IC32" s="334"/>
      <c r="ID32" s="334"/>
      <c r="IE32" s="334"/>
      <c r="IF32" s="334"/>
      <c r="IG32" s="334"/>
      <c r="IH32" s="334"/>
      <c r="II32" s="334"/>
      <c r="IJ32" s="334"/>
      <c r="IK32" s="334"/>
      <c r="IL32" s="334"/>
      <c r="IM32" s="334"/>
      <c r="IN32" s="334"/>
      <c r="IO32" s="334"/>
      <c r="IP32" s="334"/>
      <c r="IQ32" s="334"/>
      <c r="IR32" s="334"/>
    </row>
    <row r="33" spans="1:252" ht="15">
      <c r="A33" s="301"/>
      <c r="B33" s="325" t="e">
        <v>#REF!</v>
      </c>
      <c r="C33" s="301"/>
      <c r="D33" s="330" t="e">
        <v>#REF!</v>
      </c>
      <c r="E33" s="330" t="e">
        <v>#REF!</v>
      </c>
      <c r="F33" s="330" t="e">
        <v>#REF!</v>
      </c>
      <c r="G33" s="330" t="e">
        <v>#REF!</v>
      </c>
      <c r="H33" s="330" t="e">
        <v>#REF!</v>
      </c>
      <c r="I33" s="301"/>
      <c r="J33" s="301"/>
      <c r="K33" s="324"/>
      <c r="L33" s="324"/>
      <c r="M33" s="324"/>
      <c r="N33" s="324"/>
      <c r="O33" s="324"/>
      <c r="P33" s="324"/>
      <c r="Q33" s="324"/>
      <c r="R33" s="324"/>
      <c r="S33" s="324"/>
      <c r="T33" s="324"/>
      <c r="U33" s="324"/>
      <c r="V33" s="324"/>
      <c r="W33" s="324"/>
      <c r="X33" s="324"/>
      <c r="Y33" s="324"/>
      <c r="Z33" s="324"/>
      <c r="AA33" s="324"/>
      <c r="AB33" s="324"/>
      <c r="AC33" s="324"/>
      <c r="AD33" s="324"/>
      <c r="AE33" s="324"/>
      <c r="AF33" s="324"/>
      <c r="AG33" s="324"/>
      <c r="AH33" s="324"/>
      <c r="AI33" s="324"/>
      <c r="AJ33" s="324"/>
      <c r="AK33" s="324"/>
      <c r="AL33" s="324"/>
      <c r="AM33" s="324"/>
      <c r="AN33" s="324"/>
      <c r="AO33" s="324"/>
      <c r="AP33" s="324"/>
      <c r="AQ33" s="324"/>
      <c r="AR33" s="324"/>
      <c r="AS33" s="324"/>
      <c r="AT33" s="324"/>
      <c r="AU33" s="324"/>
      <c r="AV33" s="324"/>
      <c r="AW33" s="324"/>
      <c r="AX33" s="324"/>
      <c r="AY33" s="324"/>
      <c r="AZ33" s="324"/>
      <c r="BA33" s="324"/>
      <c r="BB33" s="324"/>
      <c r="BC33" s="324"/>
      <c r="BD33" s="324"/>
      <c r="BE33" s="324"/>
      <c r="BF33" s="324"/>
      <c r="BG33" s="324"/>
      <c r="BH33" s="324"/>
      <c r="BI33" s="324"/>
      <c r="BJ33" s="324"/>
      <c r="BK33" s="324"/>
      <c r="BL33" s="324"/>
      <c r="BM33" s="324"/>
      <c r="BN33" s="324"/>
      <c r="BO33" s="324"/>
      <c r="BP33" s="324"/>
      <c r="BQ33" s="324"/>
      <c r="BR33" s="324"/>
      <c r="BS33" s="324"/>
      <c r="BT33" s="324"/>
      <c r="BU33" s="324"/>
      <c r="BV33" s="324"/>
      <c r="BW33" s="324"/>
      <c r="BX33" s="324"/>
      <c r="BY33" s="324"/>
      <c r="BZ33" s="324"/>
      <c r="CA33" s="324"/>
      <c r="CB33" s="324"/>
      <c r="CC33" s="324"/>
      <c r="CD33" s="324"/>
      <c r="CE33" s="324"/>
      <c r="CF33" s="324"/>
      <c r="CG33" s="324"/>
      <c r="CH33" s="324"/>
      <c r="CI33" s="324"/>
      <c r="CJ33" s="324"/>
      <c r="CK33" s="324"/>
      <c r="CL33" s="324"/>
      <c r="CM33" s="324"/>
      <c r="CN33" s="324"/>
      <c r="CO33" s="324"/>
      <c r="CP33" s="324"/>
      <c r="CQ33" s="324"/>
      <c r="CR33" s="324"/>
      <c r="CS33" s="324"/>
      <c r="CT33" s="324"/>
      <c r="CU33" s="324"/>
      <c r="CV33" s="324"/>
      <c r="CW33" s="324"/>
      <c r="CX33" s="324"/>
      <c r="CY33" s="324"/>
      <c r="CZ33" s="324"/>
      <c r="DA33" s="324"/>
      <c r="DB33" s="324"/>
      <c r="DC33" s="324"/>
      <c r="DD33" s="324"/>
      <c r="DE33" s="324"/>
      <c r="DF33" s="324"/>
      <c r="DG33" s="324"/>
      <c r="DH33" s="324"/>
      <c r="DI33" s="324"/>
      <c r="DJ33" s="324"/>
      <c r="DK33" s="324"/>
      <c r="DL33" s="324"/>
      <c r="DM33" s="324"/>
      <c r="DN33" s="324"/>
      <c r="DO33" s="324"/>
      <c r="DP33" s="324"/>
      <c r="DQ33" s="324"/>
      <c r="DR33" s="324"/>
      <c r="DS33" s="324"/>
      <c r="DT33" s="324"/>
      <c r="DU33" s="324"/>
      <c r="DV33" s="324"/>
      <c r="DW33" s="324"/>
      <c r="DX33" s="324"/>
      <c r="DY33" s="324"/>
      <c r="DZ33" s="324"/>
      <c r="EA33" s="324"/>
      <c r="EB33" s="324"/>
      <c r="EC33" s="324"/>
      <c r="ED33" s="324"/>
      <c r="EE33" s="324"/>
      <c r="EF33" s="324"/>
      <c r="EG33" s="324"/>
      <c r="EH33" s="324"/>
      <c r="EI33" s="324"/>
      <c r="EJ33" s="324"/>
      <c r="EK33" s="324"/>
      <c r="EL33" s="324"/>
      <c r="EM33" s="324"/>
      <c r="EN33" s="324"/>
      <c r="EO33" s="324"/>
      <c r="EP33" s="324"/>
      <c r="EQ33" s="324"/>
      <c r="ER33" s="324"/>
      <c r="ES33" s="324"/>
      <c r="ET33" s="324"/>
      <c r="EU33" s="324"/>
      <c r="EV33" s="324"/>
      <c r="EW33" s="324"/>
      <c r="EX33" s="324"/>
      <c r="EY33" s="324"/>
      <c r="EZ33" s="324"/>
      <c r="FA33" s="324"/>
      <c r="FB33" s="324"/>
      <c r="FC33" s="324"/>
      <c r="FD33" s="324"/>
      <c r="FE33" s="324"/>
      <c r="FF33" s="324"/>
      <c r="FG33" s="324"/>
      <c r="FH33" s="324"/>
      <c r="FI33" s="324"/>
      <c r="FJ33" s="324"/>
      <c r="FK33" s="324"/>
      <c r="FL33" s="324"/>
      <c r="FM33" s="324"/>
      <c r="FN33" s="324"/>
      <c r="FO33" s="324"/>
      <c r="FP33" s="324"/>
      <c r="FQ33" s="324"/>
      <c r="FR33" s="324"/>
      <c r="FS33" s="324"/>
      <c r="FT33" s="324"/>
      <c r="FU33" s="324"/>
      <c r="FV33" s="324"/>
      <c r="FW33" s="324"/>
      <c r="FX33" s="324"/>
      <c r="FY33" s="324"/>
      <c r="FZ33" s="324"/>
      <c r="GA33" s="324"/>
      <c r="GB33" s="324"/>
      <c r="GC33" s="324"/>
      <c r="GD33" s="324"/>
      <c r="GE33" s="324"/>
      <c r="GF33" s="324"/>
      <c r="GG33" s="324"/>
      <c r="GH33" s="324"/>
      <c r="GI33" s="324"/>
      <c r="GJ33" s="324"/>
      <c r="GK33" s="324"/>
      <c r="GL33" s="324"/>
      <c r="GM33" s="324"/>
      <c r="GN33" s="324"/>
      <c r="GO33" s="324"/>
      <c r="GP33" s="324"/>
      <c r="GQ33" s="324"/>
      <c r="GR33" s="324"/>
      <c r="GS33" s="324"/>
      <c r="GT33" s="324"/>
      <c r="GU33" s="324"/>
      <c r="GV33" s="324"/>
      <c r="GW33" s="324"/>
      <c r="GX33" s="324"/>
      <c r="GY33" s="324"/>
      <c r="GZ33" s="324"/>
      <c r="HA33" s="324"/>
      <c r="HB33" s="324"/>
      <c r="HC33" s="324"/>
      <c r="HD33" s="324"/>
      <c r="HE33" s="324"/>
      <c r="HF33" s="324"/>
      <c r="HG33" s="324"/>
      <c r="HH33" s="324"/>
      <c r="HI33" s="324"/>
      <c r="HJ33" s="324"/>
      <c r="HK33" s="324"/>
      <c r="HL33" s="324"/>
      <c r="HM33" s="324"/>
      <c r="HN33" s="324"/>
      <c r="HO33" s="324"/>
      <c r="HP33" s="324"/>
      <c r="HQ33" s="324"/>
      <c r="HR33" s="324"/>
      <c r="HS33" s="324"/>
      <c r="HT33" s="324"/>
      <c r="HU33" s="324"/>
      <c r="HV33" s="324"/>
      <c r="HW33" s="324"/>
      <c r="HX33" s="324"/>
      <c r="HY33" s="324"/>
      <c r="HZ33" s="324"/>
      <c r="IA33" s="324"/>
      <c r="IB33" s="324"/>
      <c r="IC33" s="324"/>
      <c r="ID33" s="324"/>
      <c r="IE33" s="324"/>
      <c r="IF33" s="324"/>
      <c r="IG33" s="324"/>
      <c r="IH33" s="324"/>
      <c r="II33" s="324"/>
      <c r="IJ33" s="324"/>
      <c r="IK33" s="324"/>
      <c r="IL33" s="324"/>
      <c r="IM33" s="324"/>
      <c r="IN33" s="324"/>
      <c r="IO33" s="324"/>
      <c r="IP33" s="324"/>
      <c r="IQ33" s="324"/>
      <c r="IR33" s="324"/>
    </row>
    <row r="34" spans="1:252" s="335" customFormat="1" ht="14.5">
      <c r="A34" s="325"/>
      <c r="B34" s="325" t="e">
        <v>#REF!</v>
      </c>
      <c r="C34" s="301"/>
      <c r="D34" s="330" t="e">
        <v>#REF!</v>
      </c>
      <c r="E34" s="330" t="e">
        <v>#REF!</v>
      </c>
      <c r="F34" s="330" t="e">
        <v>#REF!</v>
      </c>
      <c r="G34" s="330" t="e">
        <v>#REF!</v>
      </c>
      <c r="H34" s="330" t="e">
        <v>#REF!</v>
      </c>
      <c r="I34" s="325"/>
      <c r="J34" s="325"/>
      <c r="K34" s="325"/>
      <c r="L34" s="334"/>
      <c r="M34" s="334"/>
      <c r="N34" s="334"/>
      <c r="O34" s="334"/>
      <c r="P34" s="334"/>
      <c r="Q34" s="334"/>
      <c r="R34" s="334"/>
      <c r="S34" s="334"/>
      <c r="T34" s="334"/>
      <c r="U34" s="334"/>
      <c r="V34" s="334"/>
      <c r="W34" s="334"/>
      <c r="X34" s="334"/>
      <c r="Y34" s="334"/>
      <c r="Z34" s="334"/>
      <c r="AA34" s="334"/>
      <c r="AB34" s="334"/>
      <c r="AC34" s="334"/>
      <c r="AD34" s="334"/>
      <c r="AE34" s="334"/>
      <c r="AF34" s="334"/>
      <c r="AG34" s="334"/>
      <c r="AH34" s="334"/>
      <c r="AI34" s="334"/>
      <c r="AJ34" s="334"/>
      <c r="AK34" s="334"/>
      <c r="AL34" s="334"/>
      <c r="AM34" s="334"/>
      <c r="AN34" s="334"/>
      <c r="AO34" s="334"/>
      <c r="AP34" s="334"/>
      <c r="AQ34" s="334"/>
      <c r="AR34" s="334"/>
      <c r="AS34" s="334"/>
      <c r="AT34" s="334"/>
      <c r="AU34" s="334"/>
      <c r="AV34" s="334"/>
      <c r="AW34" s="334"/>
      <c r="AX34" s="334"/>
      <c r="AY34" s="334"/>
      <c r="AZ34" s="334"/>
      <c r="BA34" s="334"/>
      <c r="BB34" s="334"/>
      <c r="BC34" s="334"/>
      <c r="BD34" s="334"/>
      <c r="BE34" s="334"/>
      <c r="BF34" s="334"/>
      <c r="BG34" s="334"/>
      <c r="BH34" s="334"/>
      <c r="BI34" s="334"/>
      <c r="BJ34" s="334"/>
      <c r="BK34" s="334"/>
      <c r="BL34" s="334"/>
      <c r="BM34" s="334"/>
      <c r="BN34" s="334"/>
      <c r="BO34" s="334"/>
      <c r="BP34" s="334"/>
      <c r="BQ34" s="334"/>
      <c r="BR34" s="334"/>
      <c r="BS34" s="334"/>
      <c r="BT34" s="334"/>
      <c r="BU34" s="334"/>
      <c r="BV34" s="334"/>
      <c r="BW34" s="334"/>
      <c r="BX34" s="334"/>
      <c r="BY34" s="334"/>
      <c r="BZ34" s="334"/>
      <c r="CA34" s="334"/>
      <c r="CB34" s="334"/>
      <c r="CC34" s="334"/>
      <c r="CD34" s="334"/>
      <c r="CE34" s="334"/>
      <c r="CF34" s="334"/>
      <c r="CG34" s="334"/>
      <c r="CH34" s="334"/>
      <c r="CI34" s="334"/>
      <c r="CJ34" s="334"/>
      <c r="CK34" s="334"/>
      <c r="CL34" s="334"/>
      <c r="CM34" s="334"/>
      <c r="CN34" s="334"/>
      <c r="CO34" s="334"/>
      <c r="CP34" s="334"/>
      <c r="CQ34" s="334"/>
      <c r="CR34" s="334"/>
      <c r="CS34" s="334"/>
      <c r="CT34" s="334"/>
      <c r="CU34" s="334"/>
      <c r="CV34" s="334"/>
      <c r="CW34" s="334"/>
      <c r="CX34" s="334"/>
      <c r="CY34" s="334"/>
      <c r="CZ34" s="334"/>
      <c r="DA34" s="334"/>
      <c r="DB34" s="334"/>
      <c r="DC34" s="334"/>
      <c r="DD34" s="334"/>
      <c r="DE34" s="334"/>
      <c r="DF34" s="334"/>
      <c r="DG34" s="334"/>
      <c r="DH34" s="334"/>
      <c r="DI34" s="334"/>
      <c r="DJ34" s="334"/>
      <c r="DK34" s="334"/>
      <c r="DL34" s="334"/>
      <c r="DM34" s="334"/>
      <c r="DN34" s="334"/>
      <c r="DO34" s="334"/>
      <c r="DP34" s="334"/>
      <c r="DQ34" s="334"/>
      <c r="DR34" s="334"/>
      <c r="DS34" s="334"/>
      <c r="DT34" s="334"/>
      <c r="DU34" s="334"/>
      <c r="DV34" s="334"/>
      <c r="DW34" s="334"/>
      <c r="DX34" s="334"/>
      <c r="DY34" s="334"/>
      <c r="DZ34" s="334"/>
      <c r="EA34" s="334"/>
      <c r="EB34" s="334"/>
      <c r="EC34" s="334"/>
      <c r="ED34" s="334"/>
      <c r="EE34" s="334"/>
      <c r="EF34" s="334"/>
      <c r="EG34" s="334"/>
      <c r="EH34" s="334"/>
      <c r="EI34" s="334"/>
      <c r="EJ34" s="334"/>
      <c r="EK34" s="334"/>
      <c r="EL34" s="334"/>
      <c r="EM34" s="334"/>
      <c r="EN34" s="334"/>
      <c r="EO34" s="334"/>
      <c r="EP34" s="334"/>
      <c r="EQ34" s="334"/>
      <c r="ER34" s="334"/>
      <c r="ES34" s="334"/>
      <c r="ET34" s="334"/>
      <c r="EU34" s="334"/>
      <c r="EV34" s="334"/>
      <c r="EW34" s="334"/>
      <c r="EX34" s="334"/>
      <c r="EY34" s="334"/>
      <c r="EZ34" s="334"/>
      <c r="FA34" s="334"/>
      <c r="FB34" s="334"/>
      <c r="FC34" s="334"/>
      <c r="FD34" s="334"/>
      <c r="FE34" s="334"/>
      <c r="FF34" s="334"/>
      <c r="FG34" s="334"/>
      <c r="FH34" s="334"/>
      <c r="FI34" s="334"/>
      <c r="FJ34" s="334"/>
      <c r="FK34" s="334"/>
      <c r="FL34" s="334"/>
      <c r="FM34" s="334"/>
      <c r="FN34" s="334"/>
      <c r="FO34" s="334"/>
      <c r="FP34" s="334"/>
      <c r="FQ34" s="334"/>
      <c r="FR34" s="334"/>
      <c r="FS34" s="334"/>
      <c r="FT34" s="334"/>
      <c r="FU34" s="334"/>
      <c r="FV34" s="334"/>
      <c r="FW34" s="334"/>
      <c r="FX34" s="334"/>
      <c r="FY34" s="334"/>
      <c r="FZ34" s="334"/>
      <c r="GA34" s="334"/>
      <c r="GB34" s="334"/>
      <c r="GC34" s="334"/>
      <c r="GD34" s="334"/>
      <c r="GE34" s="334"/>
      <c r="GF34" s="334"/>
      <c r="GG34" s="334"/>
      <c r="GH34" s="334"/>
      <c r="GI34" s="334"/>
      <c r="GJ34" s="334"/>
      <c r="GK34" s="334"/>
      <c r="GL34" s="334"/>
      <c r="GM34" s="334"/>
      <c r="GN34" s="334"/>
      <c r="GO34" s="334"/>
      <c r="GP34" s="334"/>
      <c r="GQ34" s="334"/>
      <c r="GR34" s="334"/>
      <c r="GS34" s="334"/>
      <c r="GT34" s="334"/>
      <c r="GU34" s="334"/>
      <c r="GV34" s="334"/>
      <c r="GW34" s="334"/>
      <c r="GX34" s="334"/>
      <c r="GY34" s="334"/>
      <c r="GZ34" s="334"/>
      <c r="HA34" s="334"/>
      <c r="HB34" s="334"/>
      <c r="HC34" s="334"/>
      <c r="HD34" s="334"/>
      <c r="HE34" s="334"/>
      <c r="HF34" s="334"/>
      <c r="HG34" s="334"/>
      <c r="HH34" s="334"/>
      <c r="HI34" s="334"/>
      <c r="HJ34" s="334"/>
      <c r="HK34" s="334"/>
      <c r="HL34" s="334"/>
      <c r="HM34" s="334"/>
      <c r="HN34" s="334"/>
      <c r="HO34" s="334"/>
      <c r="HP34" s="334"/>
      <c r="HQ34" s="334"/>
      <c r="HR34" s="334"/>
      <c r="HS34" s="334"/>
      <c r="HT34" s="334"/>
      <c r="HU34" s="334"/>
      <c r="HV34" s="334"/>
      <c r="HW34" s="334"/>
      <c r="HX34" s="334"/>
      <c r="HY34" s="334"/>
      <c r="HZ34" s="334"/>
      <c r="IA34" s="334"/>
      <c r="IB34" s="334"/>
      <c r="IC34" s="334"/>
      <c r="ID34" s="334"/>
      <c r="IE34" s="334"/>
      <c r="IF34" s="334"/>
      <c r="IG34" s="334"/>
      <c r="IH34" s="334"/>
      <c r="II34" s="334"/>
      <c r="IJ34" s="334"/>
      <c r="IK34" s="334"/>
      <c r="IL34" s="334"/>
      <c r="IM34" s="334"/>
      <c r="IN34" s="334"/>
      <c r="IO34" s="334"/>
      <c r="IP34" s="334"/>
      <c r="IQ34" s="334"/>
      <c r="IR34" s="334"/>
    </row>
    <row r="35" spans="1:252" ht="15">
      <c r="A35" s="301"/>
      <c r="B35" s="325" t="e">
        <v>#REF!</v>
      </c>
      <c r="C35" s="301"/>
      <c r="D35" s="330" t="e">
        <v>#REF!</v>
      </c>
      <c r="E35" s="330" t="e">
        <v>#REF!</v>
      </c>
      <c r="F35" s="330" t="e">
        <v>#REF!</v>
      </c>
      <c r="G35" s="330" t="e">
        <v>#REF!</v>
      </c>
      <c r="H35" s="330" t="e">
        <v>#REF!</v>
      </c>
      <c r="I35" s="301"/>
      <c r="J35" s="301"/>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4"/>
      <c r="AJ35" s="324"/>
      <c r="AK35" s="324"/>
      <c r="AL35" s="324"/>
      <c r="AM35" s="324"/>
      <c r="AN35" s="324"/>
      <c r="AO35" s="324"/>
      <c r="AP35" s="324"/>
      <c r="AQ35" s="324"/>
      <c r="AR35" s="324"/>
      <c r="AS35" s="324"/>
      <c r="AT35" s="324"/>
      <c r="AU35" s="324"/>
      <c r="AV35" s="324"/>
      <c r="AW35" s="324"/>
      <c r="AX35" s="324"/>
      <c r="AY35" s="324"/>
      <c r="AZ35" s="324"/>
      <c r="BA35" s="324"/>
      <c r="BB35" s="324"/>
      <c r="BC35" s="324"/>
      <c r="BD35" s="324"/>
      <c r="BE35" s="324"/>
      <c r="BF35" s="324"/>
      <c r="BG35" s="324"/>
      <c r="BH35" s="324"/>
      <c r="BI35" s="324"/>
      <c r="BJ35" s="324"/>
      <c r="BK35" s="324"/>
      <c r="BL35" s="324"/>
      <c r="BM35" s="324"/>
      <c r="BN35" s="324"/>
      <c r="BO35" s="324"/>
      <c r="BP35" s="324"/>
      <c r="BQ35" s="324"/>
      <c r="BR35" s="324"/>
      <c r="BS35" s="324"/>
      <c r="BT35" s="324"/>
      <c r="BU35" s="324"/>
      <c r="BV35" s="324"/>
      <c r="BW35" s="324"/>
      <c r="BX35" s="324"/>
      <c r="BY35" s="324"/>
      <c r="BZ35" s="324"/>
      <c r="CA35" s="324"/>
      <c r="CB35" s="324"/>
      <c r="CC35" s="324"/>
      <c r="CD35" s="324"/>
      <c r="CE35" s="324"/>
      <c r="CF35" s="324"/>
      <c r="CG35" s="324"/>
      <c r="CH35" s="324"/>
      <c r="CI35" s="324"/>
      <c r="CJ35" s="324"/>
      <c r="CK35" s="324"/>
      <c r="CL35" s="324"/>
      <c r="CM35" s="324"/>
      <c r="CN35" s="324"/>
      <c r="CO35" s="324"/>
      <c r="CP35" s="324"/>
      <c r="CQ35" s="324"/>
      <c r="CR35" s="324"/>
      <c r="CS35" s="324"/>
      <c r="CT35" s="324"/>
      <c r="CU35" s="324"/>
      <c r="CV35" s="324"/>
      <c r="CW35" s="324"/>
      <c r="CX35" s="324"/>
      <c r="CY35" s="324"/>
      <c r="CZ35" s="324"/>
      <c r="DA35" s="324"/>
      <c r="DB35" s="324"/>
      <c r="DC35" s="324"/>
      <c r="DD35" s="324"/>
      <c r="DE35" s="324"/>
      <c r="DF35" s="324"/>
      <c r="DG35" s="324"/>
      <c r="DH35" s="324"/>
      <c r="DI35" s="324"/>
      <c r="DJ35" s="324"/>
      <c r="DK35" s="324"/>
      <c r="DL35" s="324"/>
      <c r="DM35" s="324"/>
      <c r="DN35" s="324"/>
      <c r="DO35" s="324"/>
      <c r="DP35" s="324"/>
      <c r="DQ35" s="324"/>
      <c r="DR35" s="324"/>
      <c r="DS35" s="324"/>
      <c r="DT35" s="324"/>
      <c r="DU35" s="324"/>
      <c r="DV35" s="324"/>
      <c r="DW35" s="324"/>
      <c r="DX35" s="324"/>
      <c r="DY35" s="324"/>
      <c r="DZ35" s="324"/>
      <c r="EA35" s="324"/>
      <c r="EB35" s="324"/>
      <c r="EC35" s="324"/>
      <c r="ED35" s="324"/>
      <c r="EE35" s="324"/>
      <c r="EF35" s="324"/>
      <c r="EG35" s="324"/>
      <c r="EH35" s="324"/>
      <c r="EI35" s="324"/>
      <c r="EJ35" s="324"/>
      <c r="EK35" s="324"/>
      <c r="EL35" s="324"/>
      <c r="EM35" s="324"/>
      <c r="EN35" s="324"/>
      <c r="EO35" s="324"/>
      <c r="EP35" s="324"/>
      <c r="EQ35" s="324"/>
      <c r="ER35" s="324"/>
      <c r="ES35" s="324"/>
      <c r="ET35" s="324"/>
      <c r="EU35" s="324"/>
      <c r="EV35" s="324"/>
      <c r="EW35" s="324"/>
      <c r="EX35" s="324"/>
      <c r="EY35" s="324"/>
      <c r="EZ35" s="324"/>
      <c r="FA35" s="324"/>
      <c r="FB35" s="324"/>
      <c r="FC35" s="324"/>
      <c r="FD35" s="324"/>
      <c r="FE35" s="324"/>
      <c r="FF35" s="324"/>
      <c r="FG35" s="324"/>
      <c r="FH35" s="324"/>
      <c r="FI35" s="324"/>
      <c r="FJ35" s="324"/>
      <c r="FK35" s="324"/>
      <c r="FL35" s="324"/>
      <c r="FM35" s="324"/>
      <c r="FN35" s="324"/>
      <c r="FO35" s="324"/>
      <c r="FP35" s="324"/>
      <c r="FQ35" s="324"/>
      <c r="FR35" s="324"/>
      <c r="FS35" s="324"/>
      <c r="FT35" s="324"/>
      <c r="FU35" s="324"/>
      <c r="FV35" s="324"/>
      <c r="FW35" s="324"/>
      <c r="FX35" s="324"/>
      <c r="FY35" s="324"/>
      <c r="FZ35" s="324"/>
      <c r="GA35" s="324"/>
      <c r="GB35" s="324"/>
      <c r="GC35" s="324"/>
      <c r="GD35" s="324"/>
      <c r="GE35" s="324"/>
      <c r="GF35" s="324"/>
      <c r="GG35" s="324"/>
      <c r="GH35" s="324"/>
      <c r="GI35" s="324"/>
      <c r="GJ35" s="324"/>
      <c r="GK35" s="324"/>
      <c r="GL35" s="324"/>
      <c r="GM35" s="324"/>
      <c r="GN35" s="324"/>
      <c r="GO35" s="324"/>
      <c r="GP35" s="324"/>
      <c r="GQ35" s="324"/>
      <c r="GR35" s="324"/>
      <c r="GS35" s="324"/>
      <c r="GT35" s="324"/>
      <c r="GU35" s="324"/>
      <c r="GV35" s="324"/>
      <c r="GW35" s="324"/>
      <c r="GX35" s="324"/>
      <c r="GY35" s="324"/>
      <c r="GZ35" s="324"/>
      <c r="HA35" s="324"/>
      <c r="HB35" s="324"/>
      <c r="HC35" s="324"/>
      <c r="HD35" s="324"/>
      <c r="HE35" s="324"/>
      <c r="HF35" s="324"/>
      <c r="HG35" s="324"/>
      <c r="HH35" s="324"/>
      <c r="HI35" s="324"/>
      <c r="HJ35" s="324"/>
      <c r="HK35" s="324"/>
      <c r="HL35" s="324"/>
      <c r="HM35" s="324"/>
      <c r="HN35" s="324"/>
      <c r="HO35" s="324"/>
      <c r="HP35" s="324"/>
      <c r="HQ35" s="324"/>
      <c r="HR35" s="324"/>
      <c r="HS35" s="324"/>
      <c r="HT35" s="324"/>
      <c r="HU35" s="324"/>
      <c r="HV35" s="324"/>
      <c r="HW35" s="324"/>
      <c r="HX35" s="324"/>
      <c r="HY35" s="324"/>
      <c r="HZ35" s="324"/>
      <c r="IA35" s="324"/>
      <c r="IB35" s="324"/>
      <c r="IC35" s="324"/>
      <c r="ID35" s="324"/>
      <c r="IE35" s="324"/>
      <c r="IF35" s="324"/>
      <c r="IG35" s="324"/>
      <c r="IH35" s="324"/>
      <c r="II35" s="324"/>
      <c r="IJ35" s="324"/>
      <c r="IK35" s="324"/>
      <c r="IL35" s="324"/>
      <c r="IM35" s="324"/>
      <c r="IN35" s="324"/>
      <c r="IO35" s="324"/>
      <c r="IP35" s="324"/>
      <c r="IQ35" s="324"/>
      <c r="IR35" s="324"/>
    </row>
    <row r="36" spans="1:252" ht="15">
      <c r="A36" s="301"/>
      <c r="B36" s="336" t="e">
        <v>#REF!</v>
      </c>
      <c r="C36" s="332"/>
      <c r="D36" s="333" t="e">
        <v>#REF!</v>
      </c>
      <c r="E36" s="333" t="e">
        <v>#REF!</v>
      </c>
      <c r="F36" s="333" t="e">
        <v>#REF!</v>
      </c>
      <c r="G36" s="333" t="e">
        <v>#REF!</v>
      </c>
      <c r="H36" s="333" t="e">
        <v>#REF!</v>
      </c>
      <c r="I36" s="301"/>
      <c r="J36" s="301"/>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4"/>
      <c r="AJ36" s="324"/>
      <c r="AK36" s="324"/>
      <c r="AL36" s="324"/>
      <c r="AM36" s="324"/>
      <c r="AN36" s="324"/>
      <c r="AO36" s="324"/>
      <c r="AP36" s="324"/>
      <c r="AQ36" s="324"/>
      <c r="AR36" s="324"/>
      <c r="AS36" s="324"/>
      <c r="AT36" s="324"/>
      <c r="AU36" s="324"/>
      <c r="AV36" s="324"/>
      <c r="AW36" s="324"/>
      <c r="AX36" s="324"/>
      <c r="AY36" s="324"/>
      <c r="AZ36" s="324"/>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c r="BW36" s="324"/>
      <c r="BX36" s="324"/>
      <c r="BY36" s="324"/>
      <c r="BZ36" s="324"/>
      <c r="CA36" s="324"/>
      <c r="CB36" s="324"/>
      <c r="CC36" s="324"/>
      <c r="CD36" s="324"/>
      <c r="CE36" s="324"/>
      <c r="CF36" s="324"/>
      <c r="CG36" s="324"/>
      <c r="CH36" s="324"/>
      <c r="CI36" s="324"/>
      <c r="CJ36" s="324"/>
      <c r="CK36" s="324"/>
      <c r="CL36" s="324"/>
      <c r="CM36" s="324"/>
      <c r="CN36" s="324"/>
      <c r="CO36" s="324"/>
      <c r="CP36" s="324"/>
      <c r="CQ36" s="324"/>
      <c r="CR36" s="324"/>
      <c r="CS36" s="324"/>
      <c r="CT36" s="324"/>
      <c r="CU36" s="324"/>
      <c r="CV36" s="324"/>
      <c r="CW36" s="324"/>
      <c r="CX36" s="324"/>
      <c r="CY36" s="324"/>
      <c r="CZ36" s="324"/>
      <c r="DA36" s="324"/>
      <c r="DB36" s="324"/>
      <c r="DC36" s="324"/>
      <c r="DD36" s="324"/>
      <c r="DE36" s="324"/>
      <c r="DF36" s="324"/>
      <c r="DG36" s="324"/>
      <c r="DH36" s="324"/>
      <c r="DI36" s="324"/>
      <c r="DJ36" s="324"/>
      <c r="DK36" s="324"/>
      <c r="DL36" s="324"/>
      <c r="DM36" s="324"/>
      <c r="DN36" s="324"/>
      <c r="DO36" s="324"/>
      <c r="DP36" s="324"/>
      <c r="DQ36" s="324"/>
      <c r="DR36" s="324"/>
      <c r="DS36" s="324"/>
      <c r="DT36" s="324"/>
      <c r="DU36" s="324"/>
      <c r="DV36" s="324"/>
      <c r="DW36" s="324"/>
      <c r="DX36" s="324"/>
      <c r="DY36" s="324"/>
      <c r="DZ36" s="324"/>
      <c r="EA36" s="324"/>
      <c r="EB36" s="324"/>
      <c r="EC36" s="324"/>
      <c r="ED36" s="324"/>
      <c r="EE36" s="324"/>
      <c r="EF36" s="324"/>
      <c r="EG36" s="324"/>
      <c r="EH36" s="324"/>
      <c r="EI36" s="324"/>
      <c r="EJ36" s="324"/>
      <c r="EK36" s="324"/>
      <c r="EL36" s="324"/>
      <c r="EM36" s="324"/>
      <c r="EN36" s="324"/>
      <c r="EO36" s="324"/>
      <c r="EP36" s="324"/>
      <c r="EQ36" s="324"/>
      <c r="ER36" s="324"/>
      <c r="ES36" s="324"/>
      <c r="ET36" s="324"/>
      <c r="EU36" s="324"/>
      <c r="EV36" s="324"/>
      <c r="EW36" s="324"/>
      <c r="EX36" s="324"/>
      <c r="EY36" s="324"/>
      <c r="EZ36" s="324"/>
      <c r="FA36" s="324"/>
      <c r="FB36" s="324"/>
      <c r="FC36" s="324"/>
      <c r="FD36" s="324"/>
      <c r="FE36" s="324"/>
      <c r="FF36" s="324"/>
      <c r="FG36" s="324"/>
      <c r="FH36" s="324"/>
      <c r="FI36" s="324"/>
      <c r="FJ36" s="324"/>
      <c r="FK36" s="324"/>
      <c r="FL36" s="324"/>
      <c r="FM36" s="324"/>
      <c r="FN36" s="324"/>
      <c r="FO36" s="324"/>
      <c r="FP36" s="324"/>
      <c r="FQ36" s="324"/>
      <c r="FR36" s="324"/>
      <c r="FS36" s="324"/>
      <c r="FT36" s="324"/>
      <c r="FU36" s="324"/>
      <c r="FV36" s="324"/>
      <c r="FW36" s="324"/>
      <c r="FX36" s="324"/>
      <c r="FY36" s="324"/>
      <c r="FZ36" s="324"/>
      <c r="GA36" s="324"/>
      <c r="GB36" s="324"/>
      <c r="GC36" s="324"/>
      <c r="GD36" s="324"/>
      <c r="GE36" s="324"/>
      <c r="GF36" s="324"/>
      <c r="GG36" s="324"/>
      <c r="GH36" s="324"/>
      <c r="GI36" s="324"/>
      <c r="GJ36" s="324"/>
      <c r="GK36" s="324"/>
      <c r="GL36" s="324"/>
      <c r="GM36" s="324"/>
      <c r="GN36" s="324"/>
      <c r="GO36" s="324"/>
      <c r="GP36" s="324"/>
      <c r="GQ36" s="324"/>
      <c r="GR36" s="324"/>
      <c r="GS36" s="324"/>
      <c r="GT36" s="324"/>
      <c r="GU36" s="324"/>
      <c r="GV36" s="324"/>
      <c r="GW36" s="324"/>
      <c r="GX36" s="324"/>
      <c r="GY36" s="324"/>
      <c r="GZ36" s="324"/>
      <c r="HA36" s="324"/>
      <c r="HB36" s="324"/>
      <c r="HC36" s="324"/>
      <c r="HD36" s="324"/>
      <c r="HE36" s="324"/>
      <c r="HF36" s="324"/>
      <c r="HG36" s="324"/>
      <c r="HH36" s="324"/>
      <c r="HI36" s="324"/>
      <c r="HJ36" s="324"/>
      <c r="HK36" s="324"/>
      <c r="HL36" s="324"/>
      <c r="HM36" s="324"/>
      <c r="HN36" s="324"/>
      <c r="HO36" s="324"/>
      <c r="HP36" s="324"/>
      <c r="HQ36" s="324"/>
      <c r="HR36" s="324"/>
      <c r="HS36" s="324"/>
      <c r="HT36" s="324"/>
      <c r="HU36" s="324"/>
      <c r="HV36" s="324"/>
      <c r="HW36" s="324"/>
      <c r="HX36" s="324"/>
      <c r="HY36" s="324"/>
      <c r="HZ36" s="324"/>
      <c r="IA36" s="324"/>
      <c r="IB36" s="324"/>
      <c r="IC36" s="324"/>
      <c r="ID36" s="324"/>
      <c r="IE36" s="324"/>
      <c r="IF36" s="324"/>
      <c r="IG36" s="324"/>
      <c r="IH36" s="324"/>
      <c r="II36" s="324"/>
      <c r="IJ36" s="324"/>
      <c r="IK36" s="324"/>
      <c r="IL36" s="324"/>
      <c r="IM36" s="324"/>
      <c r="IN36" s="324"/>
      <c r="IO36" s="324"/>
      <c r="IP36" s="324"/>
      <c r="IQ36" s="324"/>
      <c r="IR36" s="324"/>
    </row>
    <row r="37" spans="1:252" ht="15">
      <c r="A37" s="301"/>
      <c r="B37" s="303"/>
      <c r="C37" s="301"/>
      <c r="D37" s="330"/>
      <c r="E37" s="330"/>
      <c r="F37" s="330"/>
      <c r="G37" s="330"/>
      <c r="H37" s="330"/>
      <c r="I37" s="301"/>
      <c r="J37" s="301"/>
      <c r="K37" s="324"/>
      <c r="L37" s="324"/>
      <c r="M37" s="324"/>
      <c r="N37" s="324"/>
      <c r="O37" s="324"/>
      <c r="P37" s="324"/>
      <c r="Q37" s="324"/>
      <c r="R37" s="324"/>
      <c r="S37" s="324"/>
      <c r="T37" s="324"/>
      <c r="U37" s="324"/>
      <c r="V37" s="324"/>
      <c r="W37" s="324"/>
      <c r="X37" s="324"/>
      <c r="Y37" s="324"/>
      <c r="Z37" s="324"/>
      <c r="AA37" s="324"/>
      <c r="AB37" s="324"/>
      <c r="AC37" s="324"/>
      <c r="AD37" s="324"/>
      <c r="AE37" s="324"/>
      <c r="AF37" s="324"/>
      <c r="AG37" s="324"/>
      <c r="AH37" s="324"/>
      <c r="AI37" s="324"/>
      <c r="AJ37" s="324"/>
      <c r="AK37" s="324"/>
      <c r="AL37" s="324"/>
      <c r="AM37" s="324"/>
      <c r="AN37" s="324"/>
      <c r="AO37" s="324"/>
      <c r="AP37" s="324"/>
      <c r="AQ37" s="324"/>
      <c r="AR37" s="324"/>
      <c r="AS37" s="324"/>
      <c r="AT37" s="324"/>
      <c r="AU37" s="324"/>
      <c r="AV37" s="324"/>
      <c r="AW37" s="324"/>
      <c r="AX37" s="324"/>
      <c r="AY37" s="324"/>
      <c r="AZ37" s="324"/>
      <c r="BA37" s="324"/>
      <c r="BB37" s="324"/>
      <c r="BC37" s="324"/>
      <c r="BD37" s="324"/>
      <c r="BE37" s="324"/>
      <c r="BF37" s="324"/>
      <c r="BG37" s="324"/>
      <c r="BH37" s="324"/>
      <c r="BI37" s="324"/>
      <c r="BJ37" s="324"/>
      <c r="BK37" s="324"/>
      <c r="BL37" s="324"/>
      <c r="BM37" s="324"/>
      <c r="BN37" s="324"/>
      <c r="BO37" s="324"/>
      <c r="BP37" s="324"/>
      <c r="BQ37" s="324"/>
      <c r="BR37" s="324"/>
      <c r="BS37" s="324"/>
      <c r="BT37" s="324"/>
      <c r="BU37" s="324"/>
      <c r="BV37" s="324"/>
      <c r="BW37" s="324"/>
      <c r="BX37" s="324"/>
      <c r="BY37" s="324"/>
      <c r="BZ37" s="324"/>
      <c r="CA37" s="324"/>
      <c r="CB37" s="324"/>
      <c r="CC37" s="324"/>
      <c r="CD37" s="324"/>
      <c r="CE37" s="324"/>
      <c r="CF37" s="324"/>
      <c r="CG37" s="324"/>
      <c r="CH37" s="324"/>
      <c r="CI37" s="324"/>
      <c r="CJ37" s="324"/>
      <c r="CK37" s="324"/>
      <c r="CL37" s="324"/>
      <c r="CM37" s="324"/>
      <c r="CN37" s="324"/>
      <c r="CO37" s="324"/>
      <c r="CP37" s="324"/>
      <c r="CQ37" s="324"/>
      <c r="CR37" s="324"/>
      <c r="CS37" s="324"/>
      <c r="CT37" s="324"/>
      <c r="CU37" s="324"/>
      <c r="CV37" s="324"/>
      <c r="CW37" s="324"/>
      <c r="CX37" s="324"/>
      <c r="CY37" s="324"/>
      <c r="CZ37" s="324"/>
      <c r="DA37" s="324"/>
      <c r="DB37" s="324"/>
      <c r="DC37" s="324"/>
      <c r="DD37" s="324"/>
      <c r="DE37" s="324"/>
      <c r="DF37" s="324"/>
      <c r="DG37" s="324"/>
      <c r="DH37" s="324"/>
      <c r="DI37" s="324"/>
      <c r="DJ37" s="324"/>
      <c r="DK37" s="324"/>
      <c r="DL37" s="324"/>
      <c r="DM37" s="324"/>
      <c r="DN37" s="324"/>
      <c r="DO37" s="324"/>
      <c r="DP37" s="324"/>
      <c r="DQ37" s="324"/>
      <c r="DR37" s="324"/>
      <c r="DS37" s="324"/>
      <c r="DT37" s="324"/>
      <c r="DU37" s="324"/>
      <c r="DV37" s="324"/>
      <c r="DW37" s="324"/>
      <c r="DX37" s="324"/>
      <c r="DY37" s="324"/>
      <c r="DZ37" s="324"/>
      <c r="EA37" s="324"/>
      <c r="EB37" s="324"/>
      <c r="EC37" s="324"/>
      <c r="ED37" s="324"/>
      <c r="EE37" s="324"/>
      <c r="EF37" s="324"/>
      <c r="EG37" s="324"/>
      <c r="EH37" s="324"/>
      <c r="EI37" s="324"/>
      <c r="EJ37" s="324"/>
      <c r="EK37" s="324"/>
      <c r="EL37" s="324"/>
      <c r="EM37" s="324"/>
      <c r="EN37" s="324"/>
      <c r="EO37" s="324"/>
      <c r="EP37" s="324"/>
      <c r="EQ37" s="324"/>
      <c r="ER37" s="324"/>
      <c r="ES37" s="324"/>
      <c r="ET37" s="324"/>
      <c r="EU37" s="324"/>
      <c r="EV37" s="324"/>
      <c r="EW37" s="324"/>
      <c r="EX37" s="324"/>
      <c r="EY37" s="324"/>
      <c r="EZ37" s="324"/>
      <c r="FA37" s="324"/>
      <c r="FB37" s="324"/>
      <c r="FC37" s="324"/>
      <c r="FD37" s="324"/>
      <c r="FE37" s="324"/>
      <c r="FF37" s="324"/>
      <c r="FG37" s="324"/>
      <c r="FH37" s="324"/>
      <c r="FI37" s="324"/>
      <c r="FJ37" s="324"/>
      <c r="FK37" s="324"/>
      <c r="FL37" s="324"/>
      <c r="FM37" s="324"/>
      <c r="FN37" s="324"/>
      <c r="FO37" s="324"/>
      <c r="FP37" s="324"/>
      <c r="FQ37" s="324"/>
      <c r="FR37" s="324"/>
      <c r="FS37" s="324"/>
      <c r="FT37" s="324"/>
      <c r="FU37" s="324"/>
      <c r="FV37" s="324"/>
      <c r="FW37" s="324"/>
      <c r="FX37" s="324"/>
      <c r="FY37" s="324"/>
      <c r="FZ37" s="324"/>
      <c r="GA37" s="324"/>
      <c r="GB37" s="324"/>
      <c r="GC37" s="324"/>
      <c r="GD37" s="324"/>
      <c r="GE37" s="324"/>
      <c r="GF37" s="324"/>
      <c r="GG37" s="324"/>
      <c r="GH37" s="324"/>
      <c r="GI37" s="324"/>
      <c r="GJ37" s="324"/>
      <c r="GK37" s="324"/>
      <c r="GL37" s="324"/>
      <c r="GM37" s="324"/>
      <c r="GN37" s="324"/>
      <c r="GO37" s="324"/>
      <c r="GP37" s="324"/>
      <c r="GQ37" s="324"/>
      <c r="GR37" s="324"/>
      <c r="GS37" s="324"/>
      <c r="GT37" s="324"/>
      <c r="GU37" s="324"/>
      <c r="GV37" s="324"/>
      <c r="GW37" s="324"/>
      <c r="GX37" s="324"/>
      <c r="GY37" s="324"/>
      <c r="GZ37" s="324"/>
      <c r="HA37" s="324"/>
      <c r="HB37" s="324"/>
      <c r="HC37" s="324"/>
      <c r="HD37" s="324"/>
      <c r="HE37" s="324"/>
      <c r="HF37" s="324"/>
      <c r="HG37" s="324"/>
      <c r="HH37" s="324"/>
      <c r="HI37" s="324"/>
      <c r="HJ37" s="324"/>
      <c r="HK37" s="324"/>
      <c r="HL37" s="324"/>
      <c r="HM37" s="324"/>
      <c r="HN37" s="324"/>
      <c r="HO37" s="324"/>
      <c r="HP37" s="324"/>
      <c r="HQ37" s="324"/>
      <c r="HR37" s="324"/>
      <c r="HS37" s="324"/>
      <c r="HT37" s="324"/>
      <c r="HU37" s="324"/>
      <c r="HV37" s="324"/>
      <c r="HW37" s="324"/>
      <c r="HX37" s="324"/>
      <c r="HY37" s="324"/>
      <c r="HZ37" s="324"/>
      <c r="IA37" s="324"/>
      <c r="IB37" s="324"/>
      <c r="IC37" s="324"/>
      <c r="ID37" s="324"/>
      <c r="IE37" s="324"/>
      <c r="IF37" s="324"/>
      <c r="IG37" s="324"/>
      <c r="IH37" s="324"/>
      <c r="II37" s="324"/>
      <c r="IJ37" s="324"/>
      <c r="IK37" s="324"/>
      <c r="IL37" s="324"/>
      <c r="IM37" s="324"/>
      <c r="IN37" s="324"/>
      <c r="IO37" s="324"/>
      <c r="IP37" s="324"/>
      <c r="IQ37" s="324"/>
      <c r="IR37" s="324"/>
    </row>
    <row r="38" spans="1:252" s="335" customFormat="1" ht="14.5">
      <c r="A38" s="325"/>
      <c r="B38" s="336" t="e">
        <v>#REF!</v>
      </c>
      <c r="C38" s="332"/>
      <c r="D38" s="333" t="e">
        <v>#REF!</v>
      </c>
      <c r="E38" s="333" t="e">
        <v>#REF!</v>
      </c>
      <c r="F38" s="333" t="e">
        <v>#REF!</v>
      </c>
      <c r="G38" s="333" t="e">
        <v>#REF!</v>
      </c>
      <c r="H38" s="333" t="e">
        <v>#REF!</v>
      </c>
      <c r="I38" s="325"/>
      <c r="J38" s="325"/>
      <c r="K38" s="325"/>
      <c r="L38" s="334"/>
      <c r="M38" s="334"/>
      <c r="N38" s="334"/>
      <c r="O38" s="334"/>
      <c r="P38" s="334"/>
      <c r="Q38" s="334"/>
      <c r="R38" s="334"/>
      <c r="S38" s="334"/>
      <c r="T38" s="334"/>
      <c r="U38" s="334"/>
      <c r="V38" s="334"/>
      <c r="W38" s="334"/>
      <c r="X38" s="334"/>
      <c r="Y38" s="334"/>
      <c r="Z38" s="334"/>
      <c r="AA38" s="334"/>
      <c r="AB38" s="334"/>
      <c r="AC38" s="334"/>
      <c r="AD38" s="334"/>
      <c r="AE38" s="334"/>
      <c r="AF38" s="334"/>
      <c r="AG38" s="334"/>
      <c r="AH38" s="334"/>
      <c r="AI38" s="334"/>
      <c r="AJ38" s="334"/>
      <c r="AK38" s="334"/>
      <c r="AL38" s="334"/>
      <c r="AM38" s="334"/>
      <c r="AN38" s="334"/>
      <c r="AO38" s="334"/>
      <c r="AP38" s="334"/>
      <c r="AQ38" s="334"/>
      <c r="AR38" s="334"/>
      <c r="AS38" s="334"/>
      <c r="AT38" s="334"/>
      <c r="AU38" s="334"/>
      <c r="AV38" s="334"/>
      <c r="AW38" s="334"/>
      <c r="AX38" s="334"/>
      <c r="AY38" s="334"/>
      <c r="AZ38" s="334"/>
      <c r="BA38" s="334"/>
      <c r="BB38" s="334"/>
      <c r="BC38" s="334"/>
      <c r="BD38" s="334"/>
      <c r="BE38" s="334"/>
      <c r="BF38" s="334"/>
      <c r="BG38" s="334"/>
      <c r="BH38" s="334"/>
      <c r="BI38" s="334"/>
      <c r="BJ38" s="334"/>
      <c r="BK38" s="334"/>
      <c r="BL38" s="334"/>
      <c r="BM38" s="334"/>
      <c r="BN38" s="334"/>
      <c r="BO38" s="334"/>
      <c r="BP38" s="334"/>
      <c r="BQ38" s="334"/>
      <c r="BR38" s="334"/>
      <c r="BS38" s="334"/>
      <c r="BT38" s="334"/>
      <c r="BU38" s="334"/>
      <c r="BV38" s="334"/>
      <c r="BW38" s="334"/>
      <c r="BX38" s="334"/>
      <c r="BY38" s="334"/>
      <c r="BZ38" s="334"/>
      <c r="CA38" s="334"/>
      <c r="CB38" s="334"/>
      <c r="CC38" s="334"/>
      <c r="CD38" s="334"/>
      <c r="CE38" s="334"/>
      <c r="CF38" s="334"/>
      <c r="CG38" s="334"/>
      <c r="CH38" s="334"/>
      <c r="CI38" s="334"/>
      <c r="CJ38" s="334"/>
      <c r="CK38" s="334"/>
      <c r="CL38" s="334"/>
      <c r="CM38" s="334"/>
      <c r="CN38" s="334"/>
      <c r="CO38" s="334"/>
      <c r="CP38" s="334"/>
      <c r="CQ38" s="334"/>
      <c r="CR38" s="334"/>
      <c r="CS38" s="334"/>
      <c r="CT38" s="334"/>
      <c r="CU38" s="334"/>
      <c r="CV38" s="334"/>
      <c r="CW38" s="334"/>
      <c r="CX38" s="334"/>
      <c r="CY38" s="334"/>
      <c r="CZ38" s="334"/>
      <c r="DA38" s="334"/>
      <c r="DB38" s="334"/>
      <c r="DC38" s="334"/>
      <c r="DD38" s="334"/>
      <c r="DE38" s="334"/>
      <c r="DF38" s="334"/>
      <c r="DG38" s="334"/>
      <c r="DH38" s="334"/>
      <c r="DI38" s="334"/>
      <c r="DJ38" s="334"/>
      <c r="DK38" s="334"/>
      <c r="DL38" s="334"/>
      <c r="DM38" s="334"/>
      <c r="DN38" s="334"/>
      <c r="DO38" s="334"/>
      <c r="DP38" s="334"/>
      <c r="DQ38" s="334"/>
      <c r="DR38" s="334"/>
      <c r="DS38" s="334"/>
      <c r="DT38" s="334"/>
      <c r="DU38" s="334"/>
      <c r="DV38" s="334"/>
      <c r="DW38" s="334"/>
      <c r="DX38" s="334"/>
      <c r="DY38" s="334"/>
      <c r="DZ38" s="334"/>
      <c r="EA38" s="334"/>
      <c r="EB38" s="334"/>
      <c r="EC38" s="334"/>
      <c r="ED38" s="334"/>
      <c r="EE38" s="334"/>
      <c r="EF38" s="334"/>
      <c r="EG38" s="334"/>
      <c r="EH38" s="334"/>
      <c r="EI38" s="334"/>
      <c r="EJ38" s="334"/>
      <c r="EK38" s="334"/>
      <c r="EL38" s="334"/>
      <c r="EM38" s="334"/>
      <c r="EN38" s="334"/>
      <c r="EO38" s="334"/>
      <c r="EP38" s="334"/>
      <c r="EQ38" s="334"/>
      <c r="ER38" s="334"/>
      <c r="ES38" s="334"/>
      <c r="ET38" s="334"/>
      <c r="EU38" s="334"/>
      <c r="EV38" s="334"/>
      <c r="EW38" s="334"/>
      <c r="EX38" s="334"/>
      <c r="EY38" s="334"/>
      <c r="EZ38" s="334"/>
      <c r="FA38" s="334"/>
      <c r="FB38" s="334"/>
      <c r="FC38" s="334"/>
      <c r="FD38" s="334"/>
      <c r="FE38" s="334"/>
      <c r="FF38" s="334"/>
      <c r="FG38" s="334"/>
      <c r="FH38" s="334"/>
      <c r="FI38" s="334"/>
      <c r="FJ38" s="334"/>
      <c r="FK38" s="334"/>
      <c r="FL38" s="334"/>
      <c r="FM38" s="334"/>
      <c r="FN38" s="334"/>
      <c r="FO38" s="334"/>
      <c r="FP38" s="334"/>
      <c r="FQ38" s="334"/>
      <c r="FR38" s="334"/>
      <c r="FS38" s="334"/>
      <c r="FT38" s="334"/>
      <c r="FU38" s="334"/>
      <c r="FV38" s="334"/>
      <c r="FW38" s="334"/>
      <c r="FX38" s="334"/>
      <c r="FY38" s="334"/>
      <c r="FZ38" s="334"/>
      <c r="GA38" s="334"/>
      <c r="GB38" s="334"/>
      <c r="GC38" s="334"/>
      <c r="GD38" s="334"/>
      <c r="GE38" s="334"/>
      <c r="GF38" s="334"/>
      <c r="GG38" s="334"/>
      <c r="GH38" s="334"/>
      <c r="GI38" s="334"/>
      <c r="GJ38" s="334"/>
      <c r="GK38" s="334"/>
      <c r="GL38" s="334"/>
      <c r="GM38" s="334"/>
      <c r="GN38" s="334"/>
      <c r="GO38" s="334"/>
      <c r="GP38" s="334"/>
      <c r="GQ38" s="334"/>
      <c r="GR38" s="334"/>
      <c r="GS38" s="334"/>
      <c r="GT38" s="334"/>
      <c r="GU38" s="334"/>
      <c r="GV38" s="334"/>
      <c r="GW38" s="334"/>
      <c r="GX38" s="334"/>
      <c r="GY38" s="334"/>
      <c r="GZ38" s="334"/>
      <c r="HA38" s="334"/>
      <c r="HB38" s="334"/>
      <c r="HC38" s="334"/>
      <c r="HD38" s="334"/>
      <c r="HE38" s="334"/>
      <c r="HF38" s="334"/>
      <c r="HG38" s="334"/>
      <c r="HH38" s="334"/>
      <c r="HI38" s="334"/>
      <c r="HJ38" s="334"/>
      <c r="HK38" s="334"/>
      <c r="HL38" s="334"/>
      <c r="HM38" s="334"/>
      <c r="HN38" s="334"/>
      <c r="HO38" s="334"/>
      <c r="HP38" s="334"/>
      <c r="HQ38" s="334"/>
      <c r="HR38" s="334"/>
      <c r="HS38" s="334"/>
      <c r="HT38" s="334"/>
      <c r="HU38" s="334"/>
      <c r="HV38" s="334"/>
      <c r="HW38" s="334"/>
      <c r="HX38" s="334"/>
      <c r="HY38" s="334"/>
      <c r="HZ38" s="334"/>
      <c r="IA38" s="334"/>
      <c r="IB38" s="334"/>
      <c r="IC38" s="334"/>
      <c r="ID38" s="334"/>
      <c r="IE38" s="334"/>
      <c r="IF38" s="334"/>
      <c r="IG38" s="334"/>
      <c r="IH38" s="334"/>
      <c r="II38" s="334"/>
      <c r="IJ38" s="334"/>
      <c r="IK38" s="334"/>
      <c r="IL38" s="334"/>
      <c r="IM38" s="334"/>
      <c r="IN38" s="334"/>
      <c r="IO38" s="334"/>
      <c r="IP38" s="334"/>
      <c r="IQ38" s="334"/>
      <c r="IR38" s="334"/>
    </row>
    <row r="39" spans="1:252" ht="15">
      <c r="A39" s="301"/>
      <c r="B39" s="303"/>
      <c r="C39" s="301"/>
      <c r="D39" s="330"/>
      <c r="E39" s="330"/>
      <c r="F39" s="330"/>
      <c r="G39" s="330"/>
      <c r="H39" s="330"/>
      <c r="I39" s="301"/>
      <c r="J39" s="301"/>
      <c r="K39" s="324"/>
      <c r="L39" s="324"/>
      <c r="M39" s="324"/>
      <c r="N39" s="324"/>
      <c r="O39" s="324"/>
      <c r="P39" s="324"/>
      <c r="Q39" s="324"/>
      <c r="R39" s="324"/>
      <c r="S39" s="324"/>
      <c r="T39" s="324"/>
      <c r="U39" s="324"/>
      <c r="V39" s="324"/>
      <c r="W39" s="324"/>
      <c r="X39" s="324"/>
      <c r="Y39" s="324"/>
      <c r="Z39" s="324"/>
      <c r="AA39" s="324"/>
      <c r="AB39" s="324"/>
      <c r="AC39" s="324"/>
      <c r="AD39" s="324"/>
      <c r="AE39" s="324"/>
      <c r="AF39" s="324"/>
      <c r="AG39" s="324"/>
      <c r="AH39" s="324"/>
      <c r="AI39" s="324"/>
      <c r="AJ39" s="324"/>
      <c r="AK39" s="324"/>
      <c r="AL39" s="324"/>
      <c r="AM39" s="324"/>
      <c r="AN39" s="324"/>
      <c r="AO39" s="324"/>
      <c r="AP39" s="324"/>
      <c r="AQ39" s="324"/>
      <c r="AR39" s="324"/>
      <c r="AS39" s="324"/>
      <c r="AT39" s="324"/>
      <c r="AU39" s="324"/>
      <c r="AV39" s="324"/>
      <c r="AW39" s="324"/>
      <c r="AX39" s="324"/>
      <c r="AY39" s="324"/>
      <c r="AZ39" s="324"/>
      <c r="BA39" s="324"/>
      <c r="BB39" s="324"/>
      <c r="BC39" s="324"/>
      <c r="BD39" s="324"/>
      <c r="BE39" s="324"/>
      <c r="BF39" s="324"/>
      <c r="BG39" s="324"/>
      <c r="BH39" s="324"/>
      <c r="BI39" s="324"/>
      <c r="BJ39" s="324"/>
      <c r="BK39" s="324"/>
      <c r="BL39" s="324"/>
      <c r="BM39" s="324"/>
      <c r="BN39" s="324"/>
      <c r="BO39" s="324"/>
      <c r="BP39" s="324"/>
      <c r="BQ39" s="324"/>
      <c r="BR39" s="324"/>
      <c r="BS39" s="324"/>
      <c r="BT39" s="324"/>
      <c r="BU39" s="324"/>
      <c r="BV39" s="324"/>
      <c r="BW39" s="324"/>
      <c r="BX39" s="324"/>
      <c r="BY39" s="324"/>
      <c r="BZ39" s="324"/>
      <c r="CA39" s="324"/>
      <c r="CB39" s="324"/>
      <c r="CC39" s="324"/>
      <c r="CD39" s="324"/>
      <c r="CE39" s="324"/>
      <c r="CF39" s="324"/>
      <c r="CG39" s="324"/>
      <c r="CH39" s="324"/>
      <c r="CI39" s="324"/>
      <c r="CJ39" s="324"/>
      <c r="CK39" s="324"/>
      <c r="CL39" s="324"/>
      <c r="CM39" s="324"/>
      <c r="CN39" s="324"/>
      <c r="CO39" s="324"/>
      <c r="CP39" s="324"/>
      <c r="CQ39" s="324"/>
      <c r="CR39" s="324"/>
      <c r="CS39" s="324"/>
      <c r="CT39" s="324"/>
      <c r="CU39" s="324"/>
      <c r="CV39" s="324"/>
      <c r="CW39" s="324"/>
      <c r="CX39" s="324"/>
      <c r="CY39" s="324"/>
      <c r="CZ39" s="324"/>
      <c r="DA39" s="324"/>
      <c r="DB39" s="324"/>
      <c r="DC39" s="324"/>
      <c r="DD39" s="324"/>
      <c r="DE39" s="324"/>
      <c r="DF39" s="324"/>
      <c r="DG39" s="324"/>
      <c r="DH39" s="324"/>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c r="FU39" s="324"/>
      <c r="FV39" s="324"/>
      <c r="FW39" s="324"/>
      <c r="FX39" s="324"/>
      <c r="FY39" s="324"/>
      <c r="FZ39" s="324"/>
      <c r="GA39" s="324"/>
      <c r="GB39" s="324"/>
      <c r="GC39" s="324"/>
      <c r="GD39" s="324"/>
      <c r="GE39" s="324"/>
      <c r="GF39" s="324"/>
      <c r="GG39" s="324"/>
      <c r="GH39" s="324"/>
      <c r="GI39" s="324"/>
      <c r="GJ39" s="324"/>
      <c r="GK39" s="324"/>
      <c r="GL39" s="324"/>
      <c r="GM39" s="324"/>
      <c r="GN39" s="324"/>
      <c r="GO39" s="324"/>
      <c r="GP39" s="324"/>
      <c r="GQ39" s="324"/>
      <c r="GR39" s="324"/>
      <c r="GS39" s="324"/>
      <c r="GT39" s="324"/>
      <c r="GU39" s="324"/>
      <c r="GV39" s="324"/>
      <c r="GW39" s="324"/>
      <c r="GX39" s="324"/>
      <c r="GY39" s="324"/>
      <c r="GZ39" s="324"/>
      <c r="HA39" s="324"/>
      <c r="HB39" s="324"/>
      <c r="HC39" s="324"/>
      <c r="HD39" s="324"/>
      <c r="HE39" s="324"/>
      <c r="HF39" s="324"/>
      <c r="HG39" s="324"/>
      <c r="HH39" s="324"/>
      <c r="HI39" s="324"/>
      <c r="HJ39" s="324"/>
      <c r="HK39" s="324"/>
      <c r="HL39" s="324"/>
      <c r="HM39" s="324"/>
      <c r="HN39" s="324"/>
      <c r="HO39" s="324"/>
      <c r="HP39" s="324"/>
      <c r="HQ39" s="324"/>
      <c r="HR39" s="324"/>
      <c r="HS39" s="324"/>
      <c r="HT39" s="324"/>
      <c r="HU39" s="324"/>
      <c r="HV39" s="324"/>
      <c r="HW39" s="324"/>
      <c r="HX39" s="324"/>
      <c r="HY39" s="324"/>
      <c r="HZ39" s="324"/>
      <c r="IA39" s="324"/>
      <c r="IB39" s="324"/>
      <c r="IC39" s="324"/>
      <c r="ID39" s="324"/>
      <c r="IE39" s="324"/>
      <c r="IF39" s="324"/>
      <c r="IG39" s="324"/>
      <c r="IH39" s="324"/>
      <c r="II39" s="324"/>
      <c r="IJ39" s="324"/>
      <c r="IK39" s="324"/>
      <c r="IL39" s="324"/>
      <c r="IM39" s="324"/>
      <c r="IN39" s="324"/>
      <c r="IO39" s="324"/>
      <c r="IP39" s="324"/>
      <c r="IQ39" s="324"/>
      <c r="IR39" s="324"/>
    </row>
    <row r="40" spans="1:252" ht="15">
      <c r="A40" s="301"/>
      <c r="B40" s="325" t="e">
        <v>#REF!</v>
      </c>
      <c r="C40" s="301"/>
      <c r="D40" s="330" t="e">
        <v>#REF!</v>
      </c>
      <c r="E40" s="330" t="e">
        <v>#REF!</v>
      </c>
      <c r="F40" s="330" t="e">
        <v>#REF!</v>
      </c>
      <c r="G40" s="330" t="e">
        <v>#REF!</v>
      </c>
      <c r="H40" s="330" t="e">
        <v>#REF!</v>
      </c>
      <c r="I40" s="301"/>
      <c r="J40" s="301"/>
      <c r="K40" s="324"/>
      <c r="L40" s="324"/>
      <c r="M40" s="324"/>
      <c r="N40" s="324"/>
      <c r="O40" s="324"/>
      <c r="P40" s="324"/>
      <c r="Q40" s="324"/>
      <c r="R40" s="324"/>
      <c r="S40" s="324"/>
      <c r="T40" s="324"/>
      <c r="U40" s="324"/>
      <c r="V40" s="324"/>
      <c r="W40" s="324"/>
      <c r="X40" s="324"/>
      <c r="Y40" s="324"/>
      <c r="Z40" s="324"/>
      <c r="AA40" s="324"/>
      <c r="AB40" s="324"/>
      <c r="AC40" s="324"/>
      <c r="AD40" s="324"/>
      <c r="AE40" s="324"/>
      <c r="AF40" s="324"/>
      <c r="AG40" s="324"/>
      <c r="AH40" s="324"/>
      <c r="AI40" s="324"/>
      <c r="AJ40" s="324"/>
      <c r="AK40" s="324"/>
      <c r="AL40" s="324"/>
      <c r="AM40" s="324"/>
      <c r="AN40" s="324"/>
      <c r="AO40" s="324"/>
      <c r="AP40" s="324"/>
      <c r="AQ40" s="324"/>
      <c r="AR40" s="324"/>
      <c r="AS40" s="324"/>
      <c r="AT40" s="324"/>
      <c r="AU40" s="324"/>
      <c r="AV40" s="324"/>
      <c r="AW40" s="324"/>
      <c r="AX40" s="324"/>
      <c r="AY40" s="324"/>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c r="BW40" s="324"/>
      <c r="BX40" s="324"/>
      <c r="BY40" s="324"/>
      <c r="BZ40" s="324"/>
      <c r="CA40" s="324"/>
      <c r="CB40" s="324"/>
      <c r="CC40" s="324"/>
      <c r="CD40" s="324"/>
      <c r="CE40" s="324"/>
      <c r="CF40" s="324"/>
      <c r="CG40" s="324"/>
      <c r="CH40" s="324"/>
      <c r="CI40" s="324"/>
      <c r="CJ40" s="324"/>
      <c r="CK40" s="324"/>
      <c r="CL40" s="324"/>
      <c r="CM40" s="324"/>
      <c r="CN40" s="324"/>
      <c r="CO40" s="324"/>
      <c r="CP40" s="324"/>
      <c r="CQ40" s="324"/>
      <c r="CR40" s="324"/>
      <c r="CS40" s="324"/>
      <c r="CT40" s="324"/>
      <c r="CU40" s="324"/>
      <c r="CV40" s="324"/>
      <c r="CW40" s="324"/>
      <c r="CX40" s="324"/>
      <c r="CY40" s="324"/>
      <c r="CZ40" s="324"/>
      <c r="DA40" s="324"/>
      <c r="DB40" s="324"/>
      <c r="DC40" s="324"/>
      <c r="DD40" s="324"/>
      <c r="DE40" s="324"/>
      <c r="DF40" s="324"/>
      <c r="DG40" s="324"/>
      <c r="DH40" s="324"/>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c r="FU40" s="324"/>
      <c r="FV40" s="324"/>
      <c r="FW40" s="324"/>
      <c r="FX40" s="324"/>
      <c r="FY40" s="324"/>
      <c r="FZ40" s="324"/>
      <c r="GA40" s="324"/>
      <c r="GB40" s="324"/>
      <c r="GC40" s="324"/>
      <c r="GD40" s="324"/>
      <c r="GE40" s="324"/>
      <c r="GF40" s="324"/>
      <c r="GG40" s="324"/>
      <c r="GH40" s="324"/>
      <c r="GI40" s="324"/>
      <c r="GJ40" s="324"/>
      <c r="GK40" s="324"/>
      <c r="GL40" s="324"/>
      <c r="GM40" s="324"/>
      <c r="GN40" s="324"/>
      <c r="GO40" s="324"/>
      <c r="GP40" s="324"/>
      <c r="GQ40" s="324"/>
      <c r="GR40" s="324"/>
      <c r="GS40" s="324"/>
      <c r="GT40" s="324"/>
      <c r="GU40" s="324"/>
      <c r="GV40" s="324"/>
      <c r="GW40" s="324"/>
      <c r="GX40" s="324"/>
      <c r="GY40" s="324"/>
      <c r="GZ40" s="324"/>
      <c r="HA40" s="324"/>
      <c r="HB40" s="324"/>
      <c r="HC40" s="324"/>
      <c r="HD40" s="324"/>
      <c r="HE40" s="324"/>
      <c r="HF40" s="324"/>
      <c r="HG40" s="324"/>
      <c r="HH40" s="324"/>
      <c r="HI40" s="324"/>
      <c r="HJ40" s="324"/>
      <c r="HK40" s="324"/>
      <c r="HL40" s="324"/>
      <c r="HM40" s="324"/>
      <c r="HN40" s="324"/>
      <c r="HO40" s="324"/>
      <c r="HP40" s="324"/>
      <c r="HQ40" s="324"/>
      <c r="HR40" s="324"/>
      <c r="HS40" s="324"/>
      <c r="HT40" s="324"/>
      <c r="HU40" s="324"/>
      <c r="HV40" s="324"/>
      <c r="HW40" s="324"/>
      <c r="HX40" s="324"/>
      <c r="HY40" s="324"/>
      <c r="HZ40" s="324"/>
      <c r="IA40" s="324"/>
      <c r="IB40" s="324"/>
      <c r="IC40" s="324"/>
      <c r="ID40" s="324"/>
      <c r="IE40" s="324"/>
      <c r="IF40" s="324"/>
      <c r="IG40" s="324"/>
      <c r="IH40" s="324"/>
      <c r="II40" s="324"/>
      <c r="IJ40" s="324"/>
      <c r="IK40" s="324"/>
      <c r="IL40" s="324"/>
      <c r="IM40" s="324"/>
      <c r="IN40" s="324"/>
      <c r="IO40" s="324"/>
      <c r="IP40" s="324"/>
      <c r="IQ40" s="324"/>
      <c r="IR40" s="324"/>
    </row>
    <row r="41" spans="1:252" ht="15">
      <c r="A41" s="301"/>
      <c r="B41" s="325" t="e">
        <v>#REF!</v>
      </c>
      <c r="C41" s="301"/>
      <c r="D41" s="330" t="e">
        <v>#REF!</v>
      </c>
      <c r="E41" s="330" t="e">
        <v>#REF!</v>
      </c>
      <c r="F41" s="330" t="e">
        <v>#REF!</v>
      </c>
      <c r="G41" s="330" t="e">
        <v>#REF!</v>
      </c>
      <c r="H41" s="330" t="e">
        <v>#REF!</v>
      </c>
      <c r="I41" s="301"/>
      <c r="J41" s="301"/>
      <c r="K41" s="324"/>
      <c r="L41" s="324"/>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4"/>
      <c r="AL41" s="324"/>
      <c r="AM41" s="324"/>
      <c r="AN41" s="324"/>
      <c r="AO41" s="324"/>
      <c r="AP41" s="324"/>
      <c r="AQ41" s="324"/>
      <c r="AR41" s="324"/>
      <c r="AS41" s="324"/>
      <c r="AT41" s="324"/>
      <c r="AU41" s="324"/>
      <c r="AV41" s="324"/>
      <c r="AW41" s="324"/>
      <c r="AX41" s="324"/>
      <c r="AY41" s="324"/>
      <c r="AZ41" s="324"/>
      <c r="BA41" s="324"/>
      <c r="BB41" s="324"/>
      <c r="BC41" s="324"/>
      <c r="BD41" s="324"/>
      <c r="BE41" s="324"/>
      <c r="BF41" s="324"/>
      <c r="BG41" s="324"/>
      <c r="BH41" s="324"/>
      <c r="BI41" s="324"/>
      <c r="BJ41" s="324"/>
      <c r="BK41" s="324"/>
      <c r="BL41" s="324"/>
      <c r="BM41" s="324"/>
      <c r="BN41" s="324"/>
      <c r="BO41" s="324"/>
      <c r="BP41" s="324"/>
      <c r="BQ41" s="324"/>
      <c r="BR41" s="324"/>
      <c r="BS41" s="324"/>
      <c r="BT41" s="324"/>
      <c r="BU41" s="324"/>
      <c r="BV41" s="324"/>
      <c r="BW41" s="324"/>
      <c r="BX41" s="324"/>
      <c r="BY41" s="324"/>
      <c r="BZ41" s="324"/>
      <c r="CA41" s="324"/>
      <c r="CB41" s="324"/>
      <c r="CC41" s="324"/>
      <c r="CD41" s="324"/>
      <c r="CE41" s="324"/>
      <c r="CF41" s="324"/>
      <c r="CG41" s="324"/>
      <c r="CH41" s="324"/>
      <c r="CI41" s="324"/>
      <c r="CJ41" s="324"/>
      <c r="CK41" s="324"/>
      <c r="CL41" s="324"/>
      <c r="CM41" s="324"/>
      <c r="CN41" s="324"/>
      <c r="CO41" s="324"/>
      <c r="CP41" s="324"/>
      <c r="CQ41" s="324"/>
      <c r="CR41" s="324"/>
      <c r="CS41" s="324"/>
      <c r="CT41" s="324"/>
      <c r="CU41" s="324"/>
      <c r="CV41" s="324"/>
      <c r="CW41" s="324"/>
      <c r="CX41" s="324"/>
      <c r="CY41" s="324"/>
      <c r="CZ41" s="324"/>
      <c r="DA41" s="324"/>
      <c r="DB41" s="324"/>
      <c r="DC41" s="324"/>
      <c r="DD41" s="324"/>
      <c r="DE41" s="324"/>
      <c r="DF41" s="324"/>
      <c r="DG41" s="324"/>
      <c r="DH41" s="324"/>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c r="FU41" s="324"/>
      <c r="FV41" s="324"/>
      <c r="FW41" s="324"/>
      <c r="FX41" s="324"/>
      <c r="FY41" s="324"/>
      <c r="FZ41" s="324"/>
      <c r="GA41" s="324"/>
      <c r="GB41" s="324"/>
      <c r="GC41" s="324"/>
      <c r="GD41" s="324"/>
      <c r="GE41" s="324"/>
      <c r="GF41" s="324"/>
      <c r="GG41" s="324"/>
      <c r="GH41" s="324"/>
      <c r="GI41" s="324"/>
      <c r="GJ41" s="324"/>
      <c r="GK41" s="324"/>
      <c r="GL41" s="324"/>
      <c r="GM41" s="324"/>
      <c r="GN41" s="324"/>
      <c r="GO41" s="324"/>
      <c r="GP41" s="324"/>
      <c r="GQ41" s="324"/>
      <c r="GR41" s="324"/>
      <c r="GS41" s="324"/>
      <c r="GT41" s="324"/>
      <c r="GU41" s="324"/>
      <c r="GV41" s="324"/>
      <c r="GW41" s="324"/>
      <c r="GX41" s="324"/>
      <c r="GY41" s="324"/>
      <c r="GZ41" s="324"/>
      <c r="HA41" s="324"/>
      <c r="HB41" s="324"/>
      <c r="HC41" s="324"/>
      <c r="HD41" s="324"/>
      <c r="HE41" s="324"/>
      <c r="HF41" s="324"/>
      <c r="HG41" s="324"/>
      <c r="HH41" s="324"/>
      <c r="HI41" s="324"/>
      <c r="HJ41" s="324"/>
      <c r="HK41" s="324"/>
      <c r="HL41" s="324"/>
      <c r="HM41" s="324"/>
      <c r="HN41" s="324"/>
      <c r="HO41" s="324"/>
      <c r="HP41" s="324"/>
      <c r="HQ41" s="324"/>
      <c r="HR41" s="324"/>
      <c r="HS41" s="324"/>
      <c r="HT41" s="324"/>
      <c r="HU41" s="324"/>
      <c r="HV41" s="324"/>
      <c r="HW41" s="324"/>
      <c r="HX41" s="324"/>
      <c r="HY41" s="324"/>
      <c r="HZ41" s="324"/>
      <c r="IA41" s="324"/>
      <c r="IB41" s="324"/>
      <c r="IC41" s="324"/>
      <c r="ID41" s="324"/>
      <c r="IE41" s="324"/>
      <c r="IF41" s="324"/>
      <c r="IG41" s="324"/>
      <c r="IH41" s="324"/>
      <c r="II41" s="324"/>
      <c r="IJ41" s="324"/>
      <c r="IK41" s="324"/>
      <c r="IL41" s="324"/>
      <c r="IM41" s="324"/>
      <c r="IN41" s="324"/>
      <c r="IO41" s="324"/>
      <c r="IP41" s="324"/>
      <c r="IQ41" s="324"/>
      <c r="IR41" s="324"/>
    </row>
    <row r="42" spans="1:252" ht="15">
      <c r="A42" s="301"/>
      <c r="B42" s="336" t="e">
        <v>#REF!</v>
      </c>
      <c r="C42" s="332"/>
      <c r="D42" s="333" t="e">
        <v>#REF!</v>
      </c>
      <c r="E42" s="333" t="e">
        <v>#REF!</v>
      </c>
      <c r="F42" s="333" t="e">
        <v>#REF!</v>
      </c>
      <c r="G42" s="333" t="e">
        <v>#REF!</v>
      </c>
      <c r="H42" s="333" t="e">
        <v>#REF!</v>
      </c>
      <c r="I42" s="301"/>
      <c r="J42" s="301"/>
      <c r="K42" s="324"/>
      <c r="L42" s="324"/>
      <c r="M42" s="324"/>
      <c r="N42" s="324"/>
      <c r="O42" s="324"/>
      <c r="P42" s="324"/>
      <c r="Q42" s="324"/>
      <c r="R42" s="324"/>
      <c r="S42" s="324"/>
      <c r="T42" s="324"/>
      <c r="U42" s="324"/>
      <c r="V42" s="324"/>
      <c r="W42" s="324"/>
      <c r="X42" s="324"/>
      <c r="Y42" s="324"/>
      <c r="Z42" s="324"/>
      <c r="AA42" s="324"/>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c r="BA42" s="324"/>
      <c r="BB42" s="324"/>
      <c r="BC42" s="324"/>
      <c r="BD42" s="324"/>
      <c r="BE42" s="324"/>
      <c r="BF42" s="324"/>
      <c r="BG42" s="324"/>
      <c r="BH42" s="324"/>
      <c r="BI42" s="324"/>
      <c r="BJ42" s="324"/>
      <c r="BK42" s="324"/>
      <c r="BL42" s="324"/>
      <c r="BM42" s="324"/>
      <c r="BN42" s="324"/>
      <c r="BO42" s="324"/>
      <c r="BP42" s="324"/>
      <c r="BQ42" s="324"/>
      <c r="BR42" s="324"/>
      <c r="BS42" s="324"/>
      <c r="BT42" s="324"/>
      <c r="BU42" s="324"/>
      <c r="BV42" s="324"/>
      <c r="BW42" s="324"/>
      <c r="BX42" s="324"/>
      <c r="BY42" s="324"/>
      <c r="BZ42" s="324"/>
      <c r="CA42" s="324"/>
      <c r="CB42" s="324"/>
      <c r="CC42" s="324"/>
      <c r="CD42" s="324"/>
      <c r="CE42" s="324"/>
      <c r="CF42" s="324"/>
      <c r="CG42" s="324"/>
      <c r="CH42" s="324"/>
      <c r="CI42" s="324"/>
      <c r="CJ42" s="324"/>
      <c r="CK42" s="324"/>
      <c r="CL42" s="324"/>
      <c r="CM42" s="324"/>
      <c r="CN42" s="324"/>
      <c r="CO42" s="324"/>
      <c r="CP42" s="324"/>
      <c r="CQ42" s="324"/>
      <c r="CR42" s="324"/>
      <c r="CS42" s="324"/>
      <c r="CT42" s="324"/>
      <c r="CU42" s="324"/>
      <c r="CV42" s="324"/>
      <c r="CW42" s="324"/>
      <c r="CX42" s="324"/>
      <c r="CY42" s="324"/>
      <c r="CZ42" s="324"/>
      <c r="DA42" s="324"/>
      <c r="DB42" s="324"/>
      <c r="DC42" s="324"/>
      <c r="DD42" s="324"/>
      <c r="DE42" s="324"/>
      <c r="DF42" s="324"/>
      <c r="DG42" s="324"/>
      <c r="DH42" s="324"/>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c r="FU42" s="324"/>
      <c r="FV42" s="324"/>
      <c r="FW42" s="324"/>
      <c r="FX42" s="324"/>
      <c r="FY42" s="324"/>
      <c r="FZ42" s="324"/>
      <c r="GA42" s="324"/>
      <c r="GB42" s="324"/>
      <c r="GC42" s="324"/>
      <c r="GD42" s="324"/>
      <c r="GE42" s="324"/>
      <c r="GF42" s="324"/>
      <c r="GG42" s="324"/>
      <c r="GH42" s="324"/>
      <c r="GI42" s="324"/>
      <c r="GJ42" s="324"/>
      <c r="GK42" s="324"/>
      <c r="GL42" s="324"/>
      <c r="GM42" s="324"/>
      <c r="GN42" s="324"/>
      <c r="GO42" s="324"/>
      <c r="GP42" s="324"/>
      <c r="GQ42" s="324"/>
      <c r="GR42" s="324"/>
      <c r="GS42" s="324"/>
      <c r="GT42" s="324"/>
      <c r="GU42" s="324"/>
      <c r="GV42" s="324"/>
      <c r="GW42" s="324"/>
      <c r="GX42" s="324"/>
      <c r="GY42" s="324"/>
      <c r="GZ42" s="324"/>
      <c r="HA42" s="324"/>
      <c r="HB42" s="324"/>
      <c r="HC42" s="324"/>
      <c r="HD42" s="324"/>
      <c r="HE42" s="324"/>
      <c r="HF42" s="324"/>
      <c r="HG42" s="324"/>
      <c r="HH42" s="324"/>
      <c r="HI42" s="324"/>
      <c r="HJ42" s="324"/>
      <c r="HK42" s="324"/>
      <c r="HL42" s="324"/>
      <c r="HM42" s="324"/>
      <c r="HN42" s="324"/>
      <c r="HO42" s="324"/>
      <c r="HP42" s="324"/>
      <c r="HQ42" s="324"/>
      <c r="HR42" s="324"/>
      <c r="HS42" s="324"/>
      <c r="HT42" s="324"/>
      <c r="HU42" s="324"/>
      <c r="HV42" s="324"/>
      <c r="HW42" s="324"/>
      <c r="HX42" s="324"/>
      <c r="HY42" s="324"/>
      <c r="HZ42" s="324"/>
      <c r="IA42" s="324"/>
      <c r="IB42" s="324"/>
      <c r="IC42" s="324"/>
      <c r="ID42" s="324"/>
      <c r="IE42" s="324"/>
      <c r="IF42" s="324"/>
      <c r="IG42" s="324"/>
      <c r="IH42" s="324"/>
      <c r="II42" s="324"/>
      <c r="IJ42" s="324"/>
      <c r="IK42" s="324"/>
      <c r="IL42" s="324"/>
      <c r="IM42" s="324"/>
      <c r="IN42" s="324"/>
      <c r="IO42" s="324"/>
      <c r="IP42" s="324"/>
      <c r="IQ42" s="324"/>
      <c r="IR42" s="324"/>
    </row>
    <row r="43" spans="1:252" ht="15">
      <c r="A43" s="301"/>
      <c r="B43" s="303"/>
      <c r="C43" s="301"/>
      <c r="D43" s="330"/>
      <c r="E43" s="330"/>
      <c r="F43" s="330"/>
      <c r="G43" s="330"/>
      <c r="H43" s="330"/>
      <c r="I43" s="301"/>
      <c r="J43" s="301"/>
      <c r="K43" s="324"/>
      <c r="L43" s="324"/>
      <c r="M43" s="324"/>
      <c r="N43" s="324"/>
      <c r="O43" s="324"/>
      <c r="P43" s="324"/>
      <c r="Q43" s="324"/>
      <c r="R43" s="324"/>
      <c r="S43" s="324"/>
      <c r="T43" s="324"/>
      <c r="U43" s="324"/>
      <c r="V43" s="324"/>
      <c r="W43" s="324"/>
      <c r="X43" s="324"/>
      <c r="Y43" s="324"/>
      <c r="Z43" s="324"/>
      <c r="AA43" s="324"/>
      <c r="AB43" s="324"/>
      <c r="AC43" s="324"/>
      <c r="AD43" s="324"/>
      <c r="AE43" s="324"/>
      <c r="AF43" s="324"/>
      <c r="AG43" s="324"/>
      <c r="AH43" s="324"/>
      <c r="AI43" s="324"/>
      <c r="AJ43" s="324"/>
      <c r="AK43" s="324"/>
      <c r="AL43" s="324"/>
      <c r="AM43" s="324"/>
      <c r="AN43" s="324"/>
      <c r="AO43" s="324"/>
      <c r="AP43" s="324"/>
      <c r="AQ43" s="324"/>
      <c r="AR43" s="324"/>
      <c r="AS43" s="324"/>
      <c r="AT43" s="324"/>
      <c r="AU43" s="324"/>
      <c r="AV43" s="324"/>
      <c r="AW43" s="324"/>
      <c r="AX43" s="324"/>
      <c r="AY43" s="324"/>
      <c r="AZ43" s="324"/>
      <c r="BA43" s="324"/>
      <c r="BB43" s="324"/>
      <c r="BC43" s="324"/>
      <c r="BD43" s="324"/>
      <c r="BE43" s="324"/>
      <c r="BF43" s="324"/>
      <c r="BG43" s="324"/>
      <c r="BH43" s="324"/>
      <c r="BI43" s="324"/>
      <c r="BJ43" s="324"/>
      <c r="BK43" s="324"/>
      <c r="BL43" s="324"/>
      <c r="BM43" s="324"/>
      <c r="BN43" s="324"/>
      <c r="BO43" s="324"/>
      <c r="BP43" s="324"/>
      <c r="BQ43" s="324"/>
      <c r="BR43" s="324"/>
      <c r="BS43" s="324"/>
      <c r="BT43" s="324"/>
      <c r="BU43" s="324"/>
      <c r="BV43" s="324"/>
      <c r="BW43" s="324"/>
      <c r="BX43" s="324"/>
      <c r="BY43" s="324"/>
      <c r="BZ43" s="324"/>
      <c r="CA43" s="324"/>
      <c r="CB43" s="324"/>
      <c r="CC43" s="324"/>
      <c r="CD43" s="324"/>
      <c r="CE43" s="324"/>
      <c r="CF43" s="324"/>
      <c r="CG43" s="324"/>
      <c r="CH43" s="324"/>
      <c r="CI43" s="324"/>
      <c r="CJ43" s="324"/>
      <c r="CK43" s="324"/>
      <c r="CL43" s="324"/>
      <c r="CM43" s="324"/>
      <c r="CN43" s="324"/>
      <c r="CO43" s="324"/>
      <c r="CP43" s="324"/>
      <c r="CQ43" s="324"/>
      <c r="CR43" s="324"/>
      <c r="CS43" s="324"/>
      <c r="CT43" s="324"/>
      <c r="CU43" s="324"/>
      <c r="CV43" s="324"/>
      <c r="CW43" s="324"/>
      <c r="CX43" s="324"/>
      <c r="CY43" s="324"/>
      <c r="CZ43" s="324"/>
      <c r="DA43" s="324"/>
      <c r="DB43" s="324"/>
      <c r="DC43" s="324"/>
      <c r="DD43" s="324"/>
      <c r="DE43" s="324"/>
      <c r="DF43" s="324"/>
      <c r="DG43" s="324"/>
      <c r="DH43" s="324"/>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c r="FU43" s="324"/>
      <c r="FV43" s="324"/>
      <c r="FW43" s="324"/>
      <c r="FX43" s="324"/>
      <c r="FY43" s="324"/>
      <c r="FZ43" s="324"/>
      <c r="GA43" s="324"/>
      <c r="GB43" s="324"/>
      <c r="GC43" s="324"/>
      <c r="GD43" s="324"/>
      <c r="GE43" s="324"/>
      <c r="GF43" s="324"/>
      <c r="GG43" s="324"/>
      <c r="GH43" s="324"/>
      <c r="GI43" s="324"/>
      <c r="GJ43" s="324"/>
      <c r="GK43" s="324"/>
      <c r="GL43" s="324"/>
      <c r="GM43" s="324"/>
      <c r="GN43" s="324"/>
      <c r="GO43" s="324"/>
      <c r="GP43" s="324"/>
      <c r="GQ43" s="324"/>
      <c r="GR43" s="324"/>
      <c r="GS43" s="324"/>
      <c r="GT43" s="324"/>
      <c r="GU43" s="324"/>
      <c r="GV43" s="324"/>
      <c r="GW43" s="324"/>
      <c r="GX43" s="324"/>
      <c r="GY43" s="324"/>
      <c r="GZ43" s="324"/>
      <c r="HA43" s="324"/>
      <c r="HB43" s="324"/>
      <c r="HC43" s="324"/>
      <c r="HD43" s="324"/>
      <c r="HE43" s="324"/>
      <c r="HF43" s="324"/>
      <c r="HG43" s="324"/>
      <c r="HH43" s="324"/>
      <c r="HI43" s="324"/>
      <c r="HJ43" s="324"/>
      <c r="HK43" s="324"/>
      <c r="HL43" s="324"/>
      <c r="HM43" s="324"/>
      <c r="HN43" s="324"/>
      <c r="HO43" s="324"/>
      <c r="HP43" s="324"/>
      <c r="HQ43" s="324"/>
      <c r="HR43" s="324"/>
      <c r="HS43" s="324"/>
      <c r="HT43" s="324"/>
      <c r="HU43" s="324"/>
      <c r="HV43" s="324"/>
      <c r="HW43" s="324"/>
      <c r="HX43" s="324"/>
      <c r="HY43" s="324"/>
      <c r="HZ43" s="324"/>
      <c r="IA43" s="324"/>
      <c r="IB43" s="324"/>
      <c r="IC43" s="324"/>
      <c r="ID43" s="324"/>
      <c r="IE43" s="324"/>
      <c r="IF43" s="324"/>
      <c r="IG43" s="324"/>
      <c r="IH43" s="324"/>
      <c r="II43" s="324"/>
      <c r="IJ43" s="324"/>
      <c r="IK43" s="324"/>
      <c r="IL43" s="324"/>
      <c r="IM43" s="324"/>
      <c r="IN43" s="324"/>
      <c r="IO43" s="324"/>
      <c r="IP43" s="324"/>
      <c r="IQ43" s="324"/>
      <c r="IR43" s="324"/>
    </row>
    <row r="44" spans="1:252" ht="15">
      <c r="A44" s="301"/>
      <c r="B44" s="301"/>
      <c r="C44" s="301"/>
      <c r="D44" s="328"/>
      <c r="E44" s="328"/>
      <c r="F44" s="328"/>
      <c r="G44" s="328"/>
      <c r="H44" s="328"/>
      <c r="I44" s="301"/>
      <c r="J44" s="301"/>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4"/>
      <c r="AL44" s="324"/>
      <c r="AM44" s="324"/>
      <c r="AN44" s="324"/>
      <c r="AO44" s="324"/>
      <c r="AP44" s="324"/>
      <c r="AQ44" s="324"/>
      <c r="AR44" s="324"/>
      <c r="AS44" s="324"/>
      <c r="AT44" s="324"/>
      <c r="AU44" s="324"/>
      <c r="AV44" s="324"/>
      <c r="AW44" s="324"/>
      <c r="AX44" s="324"/>
      <c r="AY44" s="324"/>
      <c r="AZ44" s="324"/>
      <c r="BA44" s="324"/>
      <c r="BB44" s="324"/>
      <c r="BC44" s="324"/>
      <c r="BD44" s="324"/>
      <c r="BE44" s="324"/>
      <c r="BF44" s="324"/>
      <c r="BG44" s="324"/>
      <c r="BH44" s="324"/>
      <c r="BI44" s="324"/>
      <c r="BJ44" s="324"/>
      <c r="BK44" s="324"/>
      <c r="BL44" s="324"/>
      <c r="BM44" s="324"/>
      <c r="BN44" s="324"/>
      <c r="BO44" s="324"/>
      <c r="BP44" s="324"/>
      <c r="BQ44" s="324"/>
      <c r="BR44" s="324"/>
      <c r="BS44" s="324"/>
      <c r="BT44" s="324"/>
      <c r="BU44" s="324"/>
      <c r="BV44" s="324"/>
      <c r="BW44" s="324"/>
      <c r="BX44" s="324"/>
      <c r="BY44" s="324"/>
      <c r="BZ44" s="324"/>
      <c r="CA44" s="324"/>
      <c r="CB44" s="324"/>
      <c r="CC44" s="324"/>
      <c r="CD44" s="324"/>
      <c r="CE44" s="324"/>
      <c r="CF44" s="324"/>
      <c r="CG44" s="324"/>
      <c r="CH44" s="324"/>
      <c r="CI44" s="324"/>
      <c r="CJ44" s="324"/>
      <c r="CK44" s="324"/>
      <c r="CL44" s="324"/>
      <c r="CM44" s="324"/>
      <c r="CN44" s="324"/>
      <c r="CO44" s="324"/>
      <c r="CP44" s="324"/>
      <c r="CQ44" s="324"/>
      <c r="CR44" s="324"/>
      <c r="CS44" s="324"/>
      <c r="CT44" s="324"/>
      <c r="CU44" s="324"/>
      <c r="CV44" s="324"/>
      <c r="CW44" s="324"/>
      <c r="CX44" s="324"/>
      <c r="CY44" s="324"/>
      <c r="CZ44" s="324"/>
      <c r="DA44" s="324"/>
      <c r="DB44" s="324"/>
      <c r="DC44" s="324"/>
      <c r="DD44" s="324"/>
      <c r="DE44" s="324"/>
      <c r="DF44" s="324"/>
      <c r="DG44" s="324"/>
      <c r="DH44" s="324"/>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c r="FU44" s="324"/>
      <c r="FV44" s="324"/>
      <c r="FW44" s="324"/>
      <c r="FX44" s="324"/>
      <c r="FY44" s="324"/>
      <c r="FZ44" s="324"/>
      <c r="GA44" s="324"/>
      <c r="GB44" s="324"/>
      <c r="GC44" s="324"/>
      <c r="GD44" s="324"/>
      <c r="GE44" s="324"/>
      <c r="GF44" s="324"/>
      <c r="GG44" s="324"/>
      <c r="GH44" s="324"/>
      <c r="GI44" s="324"/>
      <c r="GJ44" s="324"/>
      <c r="GK44" s="324"/>
      <c r="GL44" s="324"/>
      <c r="GM44" s="324"/>
      <c r="GN44" s="324"/>
      <c r="GO44" s="324"/>
      <c r="GP44" s="324"/>
      <c r="GQ44" s="324"/>
      <c r="GR44" s="324"/>
      <c r="GS44" s="324"/>
      <c r="GT44" s="324"/>
      <c r="GU44" s="324"/>
      <c r="GV44" s="324"/>
      <c r="GW44" s="324"/>
      <c r="GX44" s="324"/>
      <c r="GY44" s="324"/>
      <c r="GZ44" s="324"/>
      <c r="HA44" s="324"/>
      <c r="HB44" s="324"/>
      <c r="HC44" s="324"/>
      <c r="HD44" s="324"/>
      <c r="HE44" s="324"/>
      <c r="HF44" s="324"/>
      <c r="HG44" s="324"/>
      <c r="HH44" s="324"/>
      <c r="HI44" s="324"/>
      <c r="HJ44" s="324"/>
      <c r="HK44" s="324"/>
      <c r="HL44" s="324"/>
      <c r="HM44" s="324"/>
      <c r="HN44" s="324"/>
      <c r="HO44" s="324"/>
      <c r="HP44" s="324"/>
      <c r="HQ44" s="324"/>
      <c r="HR44" s="324"/>
      <c r="HS44" s="324"/>
      <c r="HT44" s="324"/>
      <c r="HU44" s="324"/>
      <c r="HV44" s="324"/>
      <c r="HW44" s="324"/>
      <c r="HX44" s="324"/>
      <c r="HY44" s="324"/>
      <c r="HZ44" s="324"/>
      <c r="IA44" s="324"/>
      <c r="IB44" s="324"/>
      <c r="IC44" s="324"/>
      <c r="ID44" s="324"/>
      <c r="IE44" s="324"/>
      <c r="IF44" s="324"/>
      <c r="IG44" s="324"/>
      <c r="IH44" s="324"/>
      <c r="II44" s="324"/>
      <c r="IJ44" s="324"/>
      <c r="IK44" s="324"/>
      <c r="IL44" s="324"/>
      <c r="IM44" s="324"/>
      <c r="IN44" s="324"/>
      <c r="IO44" s="324"/>
      <c r="IP44" s="324"/>
      <c r="IQ44" s="324"/>
      <c r="IR44" s="324"/>
    </row>
    <row r="45" spans="1:252" s="335" customFormat="1" ht="14.5">
      <c r="A45" s="334"/>
      <c r="B45" s="326" t="s">
        <v>320</v>
      </c>
      <c r="C45" s="337"/>
      <c r="D45" s="327" t="e">
        <v>#REF!</v>
      </c>
      <c r="E45" s="327" t="e">
        <v>#REF!</v>
      </c>
      <c r="F45" s="327" t="e">
        <v>#REF!</v>
      </c>
      <c r="G45" s="327" t="e">
        <v>#REF!</v>
      </c>
      <c r="H45" s="327" t="e">
        <v>#REF!</v>
      </c>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c r="BD45" s="334"/>
      <c r="BE45" s="334"/>
      <c r="BF45" s="334"/>
      <c r="BG45" s="334"/>
      <c r="BH45" s="334"/>
      <c r="BI45" s="334"/>
      <c r="BJ45" s="334"/>
      <c r="BK45" s="334"/>
      <c r="BL45" s="334"/>
      <c r="BM45" s="334"/>
      <c r="BN45" s="334"/>
      <c r="BO45" s="334"/>
      <c r="BP45" s="334"/>
      <c r="BQ45" s="334"/>
      <c r="BR45" s="334"/>
      <c r="BS45" s="334"/>
      <c r="BT45" s="334"/>
      <c r="BU45" s="334"/>
      <c r="BV45" s="334"/>
      <c r="BW45" s="334"/>
      <c r="BX45" s="334"/>
      <c r="BY45" s="334"/>
      <c r="BZ45" s="334"/>
      <c r="CA45" s="334"/>
      <c r="CB45" s="334"/>
      <c r="CC45" s="334"/>
      <c r="CD45" s="334"/>
      <c r="CE45" s="334"/>
      <c r="CF45" s="334"/>
      <c r="CG45" s="334"/>
      <c r="CH45" s="334"/>
      <c r="CI45" s="334"/>
      <c r="CJ45" s="334"/>
      <c r="CK45" s="334"/>
      <c r="CL45" s="334"/>
      <c r="CM45" s="334"/>
      <c r="CN45" s="334"/>
      <c r="CO45" s="334"/>
      <c r="CP45" s="334"/>
      <c r="CQ45" s="334"/>
      <c r="CR45" s="334"/>
      <c r="CS45" s="334"/>
      <c r="CT45" s="334"/>
      <c r="CU45" s="334"/>
      <c r="CV45" s="334"/>
      <c r="CW45" s="334"/>
      <c r="CX45" s="334"/>
      <c r="CY45" s="334"/>
      <c r="CZ45" s="334"/>
      <c r="DA45" s="334"/>
      <c r="DB45" s="334"/>
      <c r="DC45" s="334"/>
      <c r="DD45" s="334"/>
      <c r="DE45" s="334"/>
      <c r="DF45" s="334"/>
      <c r="DG45" s="334"/>
      <c r="DH45" s="334"/>
      <c r="DI45" s="334"/>
      <c r="DJ45" s="334"/>
      <c r="DK45" s="334"/>
      <c r="DL45" s="334"/>
      <c r="DM45" s="334"/>
      <c r="DN45" s="334"/>
      <c r="DO45" s="334"/>
      <c r="DP45" s="334"/>
      <c r="DQ45" s="334"/>
      <c r="DR45" s="334"/>
      <c r="DS45" s="334"/>
      <c r="DT45" s="334"/>
      <c r="DU45" s="334"/>
      <c r="DV45" s="334"/>
      <c r="DW45" s="334"/>
      <c r="DX45" s="334"/>
      <c r="DY45" s="334"/>
      <c r="DZ45" s="334"/>
      <c r="EA45" s="334"/>
      <c r="EB45" s="334"/>
      <c r="EC45" s="334"/>
      <c r="ED45" s="334"/>
      <c r="EE45" s="334"/>
      <c r="EF45" s="334"/>
      <c r="EG45" s="334"/>
      <c r="EH45" s="334"/>
      <c r="EI45" s="334"/>
      <c r="EJ45" s="334"/>
      <c r="EK45" s="334"/>
      <c r="EL45" s="334"/>
      <c r="EM45" s="334"/>
      <c r="EN45" s="334"/>
      <c r="EO45" s="334"/>
      <c r="EP45" s="334"/>
      <c r="EQ45" s="334"/>
      <c r="ER45" s="334"/>
      <c r="ES45" s="334"/>
      <c r="ET45" s="334"/>
      <c r="EU45" s="334"/>
      <c r="EV45" s="334"/>
      <c r="EW45" s="334"/>
      <c r="EX45" s="334"/>
      <c r="EY45" s="334"/>
      <c r="EZ45" s="334"/>
      <c r="FA45" s="334"/>
      <c r="FB45" s="334"/>
      <c r="FC45" s="334"/>
      <c r="FD45" s="334"/>
      <c r="FE45" s="334"/>
      <c r="FF45" s="334"/>
      <c r="FG45" s="334"/>
      <c r="FH45" s="334"/>
      <c r="FI45" s="334"/>
      <c r="FJ45" s="334"/>
      <c r="FK45" s="334"/>
      <c r="FL45" s="334"/>
      <c r="FM45" s="334"/>
      <c r="FN45" s="334"/>
      <c r="FO45" s="334"/>
      <c r="FP45" s="334"/>
      <c r="FQ45" s="334"/>
      <c r="FR45" s="334"/>
      <c r="FS45" s="334"/>
      <c r="FT45" s="334"/>
      <c r="FU45" s="334"/>
      <c r="FV45" s="334"/>
      <c r="FW45" s="334"/>
      <c r="FX45" s="334"/>
      <c r="FY45" s="334"/>
      <c r="FZ45" s="334"/>
      <c r="GA45" s="334"/>
      <c r="GB45" s="334"/>
      <c r="GC45" s="334"/>
      <c r="GD45" s="334"/>
      <c r="GE45" s="334"/>
      <c r="GF45" s="334"/>
      <c r="GG45" s="334"/>
      <c r="GH45" s="334"/>
      <c r="GI45" s="334"/>
      <c r="GJ45" s="334"/>
      <c r="GK45" s="334"/>
      <c r="GL45" s="334"/>
      <c r="GM45" s="334"/>
      <c r="GN45" s="334"/>
      <c r="GO45" s="334"/>
      <c r="GP45" s="334"/>
      <c r="GQ45" s="334"/>
      <c r="GR45" s="334"/>
      <c r="GS45" s="334"/>
      <c r="GT45" s="334"/>
      <c r="GU45" s="334"/>
      <c r="GV45" s="334"/>
      <c r="GW45" s="334"/>
      <c r="GX45" s="334"/>
      <c r="GY45" s="334"/>
      <c r="GZ45" s="334"/>
      <c r="HA45" s="334"/>
      <c r="HB45" s="334"/>
      <c r="HC45" s="334"/>
      <c r="HD45" s="334"/>
      <c r="HE45" s="334"/>
      <c r="HF45" s="334"/>
      <c r="HG45" s="334"/>
      <c r="HH45" s="334"/>
      <c r="HI45" s="334"/>
      <c r="HJ45" s="334"/>
      <c r="HK45" s="334"/>
      <c r="HL45" s="334"/>
      <c r="HM45" s="334"/>
      <c r="HN45" s="334"/>
      <c r="HO45" s="334"/>
      <c r="HP45" s="334"/>
      <c r="HQ45" s="334"/>
      <c r="HR45" s="334"/>
      <c r="HS45" s="334"/>
      <c r="HT45" s="334"/>
      <c r="HU45" s="334"/>
      <c r="HV45" s="334"/>
      <c r="HW45" s="334"/>
      <c r="HX45" s="334"/>
      <c r="HY45" s="334"/>
      <c r="HZ45" s="334"/>
      <c r="IA45" s="334"/>
      <c r="IB45" s="334"/>
      <c r="IC45" s="334"/>
      <c r="ID45" s="334"/>
      <c r="IE45" s="334"/>
      <c r="IF45" s="334"/>
      <c r="IG45" s="334"/>
      <c r="IH45" s="334"/>
      <c r="II45" s="334"/>
      <c r="IJ45" s="334"/>
      <c r="IK45" s="334"/>
      <c r="IL45" s="334"/>
      <c r="IM45" s="334"/>
      <c r="IN45" s="334"/>
      <c r="IO45" s="334"/>
      <c r="IP45" s="334"/>
      <c r="IQ45" s="334"/>
      <c r="IR45" s="334"/>
    </row>
    <row r="46" spans="1:252" ht="15">
      <c r="A46" s="301"/>
      <c r="B46" s="301"/>
      <c r="C46" s="301"/>
      <c r="D46" s="328"/>
      <c r="E46" s="328"/>
      <c r="F46" s="328"/>
      <c r="G46" s="328"/>
      <c r="H46" s="328"/>
      <c r="I46" s="301"/>
      <c r="J46" s="301"/>
      <c r="K46" s="324"/>
      <c r="L46" s="324"/>
      <c r="M46" s="324"/>
      <c r="N46" s="324"/>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4"/>
      <c r="AL46" s="324"/>
      <c r="AM46" s="324"/>
      <c r="AN46" s="324"/>
      <c r="AO46" s="324"/>
      <c r="AP46" s="324"/>
      <c r="AQ46" s="324"/>
      <c r="AR46" s="324"/>
      <c r="AS46" s="324"/>
      <c r="AT46" s="324"/>
      <c r="AU46" s="324"/>
      <c r="AV46" s="324"/>
      <c r="AW46" s="324"/>
      <c r="AX46" s="324"/>
      <c r="AY46" s="324"/>
      <c r="AZ46" s="324"/>
      <c r="BA46" s="324"/>
      <c r="BB46" s="324"/>
      <c r="BC46" s="324"/>
      <c r="BD46" s="324"/>
      <c r="BE46" s="324"/>
      <c r="BF46" s="324"/>
      <c r="BG46" s="324"/>
      <c r="BH46" s="324"/>
      <c r="BI46" s="324"/>
      <c r="BJ46" s="324"/>
      <c r="BK46" s="324"/>
      <c r="BL46" s="324"/>
      <c r="BM46" s="324"/>
      <c r="BN46" s="324"/>
      <c r="BO46" s="324"/>
      <c r="BP46" s="324"/>
      <c r="BQ46" s="324"/>
      <c r="BR46" s="324"/>
      <c r="BS46" s="324"/>
      <c r="BT46" s="324"/>
      <c r="BU46" s="324"/>
      <c r="BV46" s="324"/>
      <c r="BW46" s="324"/>
      <c r="BX46" s="324"/>
      <c r="BY46" s="324"/>
      <c r="BZ46" s="324"/>
      <c r="CA46" s="324"/>
      <c r="CB46" s="324"/>
      <c r="CC46" s="324"/>
      <c r="CD46" s="324"/>
      <c r="CE46" s="324"/>
      <c r="CF46" s="324"/>
      <c r="CG46" s="324"/>
      <c r="CH46" s="324"/>
      <c r="CI46" s="324"/>
      <c r="CJ46" s="324"/>
      <c r="CK46" s="324"/>
      <c r="CL46" s="324"/>
      <c r="CM46" s="324"/>
      <c r="CN46" s="324"/>
      <c r="CO46" s="324"/>
      <c r="CP46" s="324"/>
      <c r="CQ46" s="324"/>
      <c r="CR46" s="324"/>
      <c r="CS46" s="324"/>
      <c r="CT46" s="324"/>
      <c r="CU46" s="324"/>
      <c r="CV46" s="324"/>
      <c r="CW46" s="324"/>
      <c r="CX46" s="324"/>
      <c r="CY46" s="324"/>
      <c r="CZ46" s="324"/>
      <c r="DA46" s="324"/>
      <c r="DB46" s="324"/>
      <c r="DC46" s="324"/>
      <c r="DD46" s="324"/>
      <c r="DE46" s="324"/>
      <c r="DF46" s="324"/>
      <c r="DG46" s="324"/>
      <c r="DH46" s="324"/>
      <c r="DI46" s="324"/>
      <c r="DJ46" s="324"/>
      <c r="DK46" s="324"/>
      <c r="DL46" s="324"/>
      <c r="DM46" s="324"/>
      <c r="DN46" s="324"/>
      <c r="DO46" s="324"/>
      <c r="DP46" s="324"/>
      <c r="DQ46" s="324"/>
      <c r="DR46" s="324"/>
      <c r="DS46" s="324"/>
      <c r="DT46" s="324"/>
      <c r="DU46" s="324"/>
      <c r="DV46" s="324"/>
      <c r="DW46" s="324"/>
      <c r="DX46" s="324"/>
      <c r="DY46" s="324"/>
      <c r="DZ46" s="324"/>
      <c r="EA46" s="324"/>
      <c r="EB46" s="324"/>
      <c r="EC46" s="324"/>
      <c r="ED46" s="324"/>
      <c r="EE46" s="324"/>
      <c r="EF46" s="324"/>
      <c r="EG46" s="324"/>
      <c r="EH46" s="324"/>
      <c r="EI46" s="324"/>
      <c r="EJ46" s="324"/>
      <c r="EK46" s="324"/>
      <c r="EL46" s="324"/>
      <c r="EM46" s="324"/>
      <c r="EN46" s="324"/>
      <c r="EO46" s="324"/>
      <c r="EP46" s="324"/>
      <c r="EQ46" s="324"/>
      <c r="ER46" s="324"/>
      <c r="ES46" s="324"/>
      <c r="ET46" s="324"/>
      <c r="EU46" s="324"/>
      <c r="EV46" s="324"/>
      <c r="EW46" s="324"/>
      <c r="EX46" s="324"/>
      <c r="EY46" s="324"/>
      <c r="EZ46" s="324"/>
      <c r="FA46" s="324"/>
      <c r="FB46" s="324"/>
      <c r="FC46" s="324"/>
      <c r="FD46" s="324"/>
      <c r="FE46" s="324"/>
      <c r="FF46" s="324"/>
      <c r="FG46" s="324"/>
      <c r="FH46" s="324"/>
      <c r="FI46" s="324"/>
      <c r="FJ46" s="324"/>
      <c r="FK46" s="324"/>
      <c r="FL46" s="324"/>
      <c r="FM46" s="324"/>
      <c r="FN46" s="324"/>
      <c r="FO46" s="324"/>
      <c r="FP46" s="324"/>
      <c r="FQ46" s="324"/>
      <c r="FR46" s="324"/>
      <c r="FS46" s="324"/>
      <c r="FT46" s="324"/>
      <c r="FU46" s="324"/>
      <c r="FV46" s="324"/>
      <c r="FW46" s="324"/>
      <c r="FX46" s="324"/>
      <c r="FY46" s="324"/>
      <c r="FZ46" s="324"/>
      <c r="GA46" s="324"/>
      <c r="GB46" s="324"/>
      <c r="GC46" s="324"/>
      <c r="GD46" s="324"/>
      <c r="GE46" s="324"/>
      <c r="GF46" s="324"/>
      <c r="GG46" s="324"/>
      <c r="GH46" s="324"/>
      <c r="GI46" s="324"/>
      <c r="GJ46" s="324"/>
      <c r="GK46" s="324"/>
      <c r="GL46" s="324"/>
      <c r="GM46" s="324"/>
      <c r="GN46" s="324"/>
      <c r="GO46" s="324"/>
      <c r="GP46" s="324"/>
      <c r="GQ46" s="324"/>
      <c r="GR46" s="324"/>
      <c r="GS46" s="324"/>
      <c r="GT46" s="324"/>
      <c r="GU46" s="324"/>
      <c r="GV46" s="324"/>
      <c r="GW46" s="324"/>
      <c r="GX46" s="324"/>
      <c r="GY46" s="324"/>
      <c r="GZ46" s="324"/>
      <c r="HA46" s="324"/>
      <c r="HB46" s="324"/>
      <c r="HC46" s="324"/>
      <c r="HD46" s="324"/>
      <c r="HE46" s="324"/>
      <c r="HF46" s="324"/>
      <c r="HG46" s="324"/>
      <c r="HH46" s="324"/>
      <c r="HI46" s="324"/>
      <c r="HJ46" s="324"/>
      <c r="HK46" s="324"/>
      <c r="HL46" s="324"/>
      <c r="HM46" s="324"/>
      <c r="HN46" s="324"/>
      <c r="HO46" s="324"/>
      <c r="HP46" s="324"/>
      <c r="HQ46" s="324"/>
      <c r="HR46" s="324"/>
      <c r="HS46" s="324"/>
      <c r="HT46" s="324"/>
      <c r="HU46" s="324"/>
      <c r="HV46" s="324"/>
      <c r="HW46" s="324"/>
      <c r="HX46" s="324"/>
      <c r="HY46" s="324"/>
      <c r="HZ46" s="324"/>
      <c r="IA46" s="324"/>
      <c r="IB46" s="324"/>
      <c r="IC46" s="324"/>
      <c r="ID46" s="324"/>
      <c r="IE46" s="324"/>
      <c r="IF46" s="324"/>
      <c r="IG46" s="324"/>
      <c r="IH46" s="324"/>
      <c r="II46" s="324"/>
      <c r="IJ46" s="324"/>
      <c r="IK46" s="324"/>
      <c r="IL46" s="324"/>
      <c r="IM46" s="324"/>
      <c r="IN46" s="324"/>
      <c r="IO46" s="324"/>
      <c r="IP46" s="324"/>
      <c r="IQ46" s="324"/>
      <c r="IR46" s="324"/>
    </row>
    <row r="47" spans="1:252" ht="15">
      <c r="A47" s="301"/>
      <c r="B47" s="325" t="e">
        <v>#REF!</v>
      </c>
      <c r="C47" s="301"/>
      <c r="D47" s="330" t="e">
        <v>#REF!</v>
      </c>
      <c r="E47" s="330" t="e">
        <v>#REF!</v>
      </c>
      <c r="F47" s="330" t="e">
        <v>#REF!</v>
      </c>
      <c r="G47" s="330" t="e">
        <v>#REF!</v>
      </c>
      <c r="H47" s="330" t="e">
        <v>#REF!</v>
      </c>
      <c r="I47" s="301"/>
      <c r="J47" s="301"/>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4"/>
      <c r="AL47" s="324"/>
      <c r="AM47" s="324"/>
      <c r="AN47" s="324"/>
      <c r="AO47" s="324"/>
      <c r="AP47" s="324"/>
      <c r="AQ47" s="324"/>
      <c r="AR47" s="324"/>
      <c r="AS47" s="324"/>
      <c r="AT47" s="324"/>
      <c r="AU47" s="324"/>
      <c r="AV47" s="324"/>
      <c r="AW47" s="324"/>
      <c r="AX47" s="324"/>
      <c r="AY47" s="324"/>
      <c r="AZ47" s="324"/>
      <c r="BA47" s="324"/>
      <c r="BB47" s="324"/>
      <c r="BC47" s="324"/>
      <c r="BD47" s="324"/>
      <c r="BE47" s="324"/>
      <c r="BF47" s="324"/>
      <c r="BG47" s="324"/>
      <c r="BH47" s="324"/>
      <c r="BI47" s="324"/>
      <c r="BJ47" s="324"/>
      <c r="BK47" s="324"/>
      <c r="BL47" s="324"/>
      <c r="BM47" s="324"/>
      <c r="BN47" s="324"/>
      <c r="BO47" s="324"/>
      <c r="BP47" s="324"/>
      <c r="BQ47" s="324"/>
      <c r="BR47" s="324"/>
      <c r="BS47" s="324"/>
      <c r="BT47" s="324"/>
      <c r="BU47" s="324"/>
      <c r="BV47" s="324"/>
      <c r="BW47" s="324"/>
      <c r="BX47" s="324"/>
      <c r="BY47" s="324"/>
      <c r="BZ47" s="324"/>
      <c r="CA47" s="324"/>
      <c r="CB47" s="324"/>
      <c r="CC47" s="324"/>
      <c r="CD47" s="324"/>
      <c r="CE47" s="324"/>
      <c r="CF47" s="324"/>
      <c r="CG47" s="324"/>
      <c r="CH47" s="324"/>
      <c r="CI47" s="324"/>
      <c r="CJ47" s="324"/>
      <c r="CK47" s="324"/>
      <c r="CL47" s="324"/>
      <c r="CM47" s="324"/>
      <c r="CN47" s="324"/>
      <c r="CO47" s="324"/>
      <c r="CP47" s="324"/>
      <c r="CQ47" s="324"/>
      <c r="CR47" s="324"/>
      <c r="CS47" s="324"/>
      <c r="CT47" s="324"/>
      <c r="CU47" s="324"/>
      <c r="CV47" s="324"/>
      <c r="CW47" s="324"/>
      <c r="CX47" s="324"/>
      <c r="CY47" s="324"/>
      <c r="CZ47" s="324"/>
      <c r="DA47" s="324"/>
      <c r="DB47" s="324"/>
      <c r="DC47" s="324"/>
      <c r="DD47" s="324"/>
      <c r="DE47" s="324"/>
      <c r="DF47" s="324"/>
      <c r="DG47" s="324"/>
      <c r="DH47" s="324"/>
      <c r="DI47" s="324"/>
      <c r="DJ47" s="324"/>
      <c r="DK47" s="324"/>
      <c r="DL47" s="324"/>
      <c r="DM47" s="324"/>
      <c r="DN47" s="324"/>
      <c r="DO47" s="324"/>
      <c r="DP47" s="324"/>
      <c r="DQ47" s="324"/>
      <c r="DR47" s="324"/>
      <c r="DS47" s="324"/>
      <c r="DT47" s="324"/>
      <c r="DU47" s="324"/>
      <c r="DV47" s="324"/>
      <c r="DW47" s="324"/>
      <c r="DX47" s="324"/>
      <c r="DY47" s="324"/>
      <c r="DZ47" s="324"/>
      <c r="EA47" s="324"/>
      <c r="EB47" s="324"/>
      <c r="EC47" s="324"/>
      <c r="ED47" s="324"/>
      <c r="EE47" s="324"/>
      <c r="EF47" s="324"/>
      <c r="EG47" s="324"/>
      <c r="EH47" s="324"/>
      <c r="EI47" s="324"/>
      <c r="EJ47" s="324"/>
      <c r="EK47" s="324"/>
      <c r="EL47" s="324"/>
      <c r="EM47" s="324"/>
      <c r="EN47" s="324"/>
      <c r="EO47" s="324"/>
      <c r="EP47" s="324"/>
      <c r="EQ47" s="324"/>
      <c r="ER47" s="324"/>
      <c r="ES47" s="324"/>
      <c r="ET47" s="324"/>
      <c r="EU47" s="324"/>
      <c r="EV47" s="324"/>
      <c r="EW47" s="324"/>
      <c r="EX47" s="324"/>
      <c r="EY47" s="324"/>
      <c r="EZ47" s="324"/>
      <c r="FA47" s="324"/>
      <c r="FB47" s="324"/>
      <c r="FC47" s="324"/>
      <c r="FD47" s="324"/>
      <c r="FE47" s="324"/>
      <c r="FF47" s="324"/>
      <c r="FG47" s="324"/>
      <c r="FH47" s="324"/>
      <c r="FI47" s="324"/>
      <c r="FJ47" s="324"/>
      <c r="FK47" s="324"/>
      <c r="FL47" s="324"/>
      <c r="FM47" s="324"/>
      <c r="FN47" s="324"/>
      <c r="FO47" s="324"/>
      <c r="FP47" s="324"/>
      <c r="FQ47" s="324"/>
      <c r="FR47" s="324"/>
      <c r="FS47" s="324"/>
      <c r="FT47" s="324"/>
      <c r="FU47" s="324"/>
      <c r="FV47" s="324"/>
      <c r="FW47" s="324"/>
      <c r="FX47" s="324"/>
      <c r="FY47" s="324"/>
      <c r="FZ47" s="324"/>
      <c r="GA47" s="324"/>
      <c r="GB47" s="324"/>
      <c r="GC47" s="324"/>
      <c r="GD47" s="324"/>
      <c r="GE47" s="324"/>
      <c r="GF47" s="324"/>
      <c r="GG47" s="324"/>
      <c r="GH47" s="324"/>
      <c r="GI47" s="324"/>
      <c r="GJ47" s="324"/>
      <c r="GK47" s="324"/>
      <c r="GL47" s="324"/>
      <c r="GM47" s="324"/>
      <c r="GN47" s="324"/>
      <c r="GO47" s="324"/>
      <c r="GP47" s="324"/>
      <c r="GQ47" s="324"/>
      <c r="GR47" s="324"/>
      <c r="GS47" s="324"/>
      <c r="GT47" s="324"/>
      <c r="GU47" s="324"/>
      <c r="GV47" s="324"/>
      <c r="GW47" s="324"/>
      <c r="GX47" s="324"/>
      <c r="GY47" s="324"/>
      <c r="GZ47" s="324"/>
      <c r="HA47" s="324"/>
      <c r="HB47" s="324"/>
      <c r="HC47" s="324"/>
      <c r="HD47" s="324"/>
      <c r="HE47" s="324"/>
      <c r="HF47" s="324"/>
      <c r="HG47" s="324"/>
      <c r="HH47" s="324"/>
      <c r="HI47" s="324"/>
      <c r="HJ47" s="324"/>
      <c r="HK47" s="324"/>
      <c r="HL47" s="324"/>
      <c r="HM47" s="324"/>
      <c r="HN47" s="324"/>
      <c r="HO47" s="324"/>
      <c r="HP47" s="324"/>
      <c r="HQ47" s="324"/>
      <c r="HR47" s="324"/>
      <c r="HS47" s="324"/>
      <c r="HT47" s="324"/>
      <c r="HU47" s="324"/>
      <c r="HV47" s="324"/>
      <c r="HW47" s="324"/>
      <c r="HX47" s="324"/>
      <c r="HY47" s="324"/>
      <c r="HZ47" s="324"/>
      <c r="IA47" s="324"/>
      <c r="IB47" s="324"/>
      <c r="IC47" s="324"/>
      <c r="ID47" s="324"/>
      <c r="IE47" s="324"/>
      <c r="IF47" s="324"/>
      <c r="IG47" s="324"/>
      <c r="IH47" s="324"/>
      <c r="II47" s="324"/>
      <c r="IJ47" s="324"/>
      <c r="IK47" s="324"/>
      <c r="IL47" s="324"/>
      <c r="IM47" s="324"/>
      <c r="IN47" s="324"/>
      <c r="IO47" s="324"/>
      <c r="IP47" s="324"/>
      <c r="IQ47" s="324"/>
      <c r="IR47" s="324"/>
    </row>
    <row r="48" spans="1:252" ht="15">
      <c r="A48" s="301"/>
      <c r="B48" s="325" t="e">
        <v>#REF!</v>
      </c>
      <c r="C48" s="301"/>
      <c r="D48" s="330" t="e">
        <v>#REF!</v>
      </c>
      <c r="E48" s="330" t="e">
        <v>#REF!</v>
      </c>
      <c r="F48" s="330" t="e">
        <v>#REF!</v>
      </c>
      <c r="G48" s="330" t="e">
        <v>#REF!</v>
      </c>
      <c r="H48" s="330" t="e">
        <v>#REF!</v>
      </c>
      <c r="I48" s="301"/>
      <c r="J48" s="301"/>
      <c r="K48" s="324"/>
      <c r="L48" s="324"/>
      <c r="M48" s="324"/>
      <c r="N48" s="324"/>
      <c r="O48" s="324"/>
      <c r="P48" s="324"/>
      <c r="Q48" s="324"/>
      <c r="R48" s="324"/>
      <c r="S48" s="324"/>
      <c r="T48" s="324"/>
      <c r="U48" s="324"/>
      <c r="V48" s="324"/>
      <c r="W48" s="324"/>
      <c r="X48" s="324"/>
      <c r="Y48" s="324"/>
      <c r="Z48" s="324"/>
      <c r="AA48" s="324"/>
      <c r="AB48" s="324"/>
      <c r="AC48" s="324"/>
      <c r="AD48" s="324"/>
      <c r="AE48" s="324"/>
      <c r="AF48" s="324"/>
      <c r="AG48" s="324"/>
      <c r="AH48" s="324"/>
      <c r="AI48" s="324"/>
      <c r="AJ48" s="324"/>
      <c r="AK48" s="324"/>
      <c r="AL48" s="324"/>
      <c r="AM48" s="324"/>
      <c r="AN48" s="324"/>
      <c r="AO48" s="324"/>
      <c r="AP48" s="324"/>
      <c r="AQ48" s="324"/>
      <c r="AR48" s="324"/>
      <c r="AS48" s="324"/>
      <c r="AT48" s="324"/>
      <c r="AU48" s="324"/>
      <c r="AV48" s="324"/>
      <c r="AW48" s="324"/>
      <c r="AX48" s="324"/>
      <c r="AY48" s="324"/>
      <c r="AZ48" s="324"/>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c r="BW48" s="324"/>
      <c r="BX48" s="324"/>
      <c r="BY48" s="324"/>
      <c r="BZ48" s="324"/>
      <c r="CA48" s="324"/>
      <c r="CB48" s="324"/>
      <c r="CC48" s="324"/>
      <c r="CD48" s="324"/>
      <c r="CE48" s="324"/>
      <c r="CF48" s="324"/>
      <c r="CG48" s="324"/>
      <c r="CH48" s="324"/>
      <c r="CI48" s="324"/>
      <c r="CJ48" s="324"/>
      <c r="CK48" s="324"/>
      <c r="CL48" s="324"/>
      <c r="CM48" s="324"/>
      <c r="CN48" s="324"/>
      <c r="CO48" s="324"/>
      <c r="CP48" s="324"/>
      <c r="CQ48" s="324"/>
      <c r="CR48" s="324"/>
      <c r="CS48" s="324"/>
      <c r="CT48" s="324"/>
      <c r="CU48" s="324"/>
      <c r="CV48" s="324"/>
      <c r="CW48" s="324"/>
      <c r="CX48" s="324"/>
      <c r="CY48" s="324"/>
      <c r="CZ48" s="324"/>
      <c r="DA48" s="324"/>
      <c r="DB48" s="324"/>
      <c r="DC48" s="324"/>
      <c r="DD48" s="324"/>
      <c r="DE48" s="324"/>
      <c r="DF48" s="324"/>
      <c r="DG48" s="324"/>
      <c r="DH48" s="324"/>
      <c r="DI48" s="324"/>
      <c r="DJ48" s="324"/>
      <c r="DK48" s="324"/>
      <c r="DL48" s="324"/>
      <c r="DM48" s="324"/>
      <c r="DN48" s="324"/>
      <c r="DO48" s="324"/>
      <c r="DP48" s="324"/>
      <c r="DQ48" s="324"/>
      <c r="DR48" s="324"/>
      <c r="DS48" s="324"/>
      <c r="DT48" s="324"/>
      <c r="DU48" s="324"/>
      <c r="DV48" s="324"/>
      <c r="DW48" s="324"/>
      <c r="DX48" s="324"/>
      <c r="DY48" s="324"/>
      <c r="DZ48" s="324"/>
      <c r="EA48" s="324"/>
      <c r="EB48" s="324"/>
      <c r="EC48" s="324"/>
      <c r="ED48" s="324"/>
      <c r="EE48" s="324"/>
      <c r="EF48" s="324"/>
      <c r="EG48" s="324"/>
      <c r="EH48" s="324"/>
      <c r="EI48" s="324"/>
      <c r="EJ48" s="324"/>
      <c r="EK48" s="324"/>
      <c r="EL48" s="324"/>
      <c r="EM48" s="324"/>
      <c r="EN48" s="324"/>
      <c r="EO48" s="324"/>
      <c r="EP48" s="324"/>
      <c r="EQ48" s="324"/>
      <c r="ER48" s="324"/>
      <c r="ES48" s="324"/>
      <c r="ET48" s="324"/>
      <c r="EU48" s="324"/>
      <c r="EV48" s="324"/>
      <c r="EW48" s="324"/>
      <c r="EX48" s="324"/>
      <c r="EY48" s="324"/>
      <c r="EZ48" s="324"/>
      <c r="FA48" s="324"/>
      <c r="FB48" s="324"/>
      <c r="FC48" s="324"/>
      <c r="FD48" s="324"/>
      <c r="FE48" s="324"/>
      <c r="FF48" s="324"/>
      <c r="FG48" s="324"/>
      <c r="FH48" s="324"/>
      <c r="FI48" s="324"/>
      <c r="FJ48" s="324"/>
      <c r="FK48" s="324"/>
      <c r="FL48" s="324"/>
      <c r="FM48" s="324"/>
      <c r="FN48" s="324"/>
      <c r="FO48" s="324"/>
      <c r="FP48" s="324"/>
      <c r="FQ48" s="324"/>
      <c r="FR48" s="324"/>
      <c r="FS48" s="324"/>
      <c r="FT48" s="324"/>
      <c r="FU48" s="324"/>
      <c r="FV48" s="324"/>
      <c r="FW48" s="324"/>
      <c r="FX48" s="324"/>
      <c r="FY48" s="324"/>
      <c r="FZ48" s="324"/>
      <c r="GA48" s="324"/>
      <c r="GB48" s="324"/>
      <c r="GC48" s="324"/>
      <c r="GD48" s="324"/>
      <c r="GE48" s="324"/>
      <c r="GF48" s="324"/>
      <c r="GG48" s="324"/>
      <c r="GH48" s="324"/>
      <c r="GI48" s="324"/>
      <c r="GJ48" s="324"/>
      <c r="GK48" s="324"/>
      <c r="GL48" s="324"/>
      <c r="GM48" s="324"/>
      <c r="GN48" s="324"/>
      <c r="GO48" s="324"/>
      <c r="GP48" s="324"/>
      <c r="GQ48" s="324"/>
      <c r="GR48" s="324"/>
      <c r="GS48" s="324"/>
      <c r="GT48" s="324"/>
      <c r="GU48" s="324"/>
      <c r="GV48" s="324"/>
      <c r="GW48" s="324"/>
      <c r="GX48" s="324"/>
      <c r="GY48" s="324"/>
      <c r="GZ48" s="324"/>
      <c r="HA48" s="324"/>
      <c r="HB48" s="324"/>
      <c r="HC48" s="324"/>
      <c r="HD48" s="324"/>
      <c r="HE48" s="324"/>
      <c r="HF48" s="324"/>
      <c r="HG48" s="324"/>
      <c r="HH48" s="324"/>
      <c r="HI48" s="324"/>
      <c r="HJ48" s="324"/>
      <c r="HK48" s="324"/>
      <c r="HL48" s="324"/>
      <c r="HM48" s="324"/>
      <c r="HN48" s="324"/>
      <c r="HO48" s="324"/>
      <c r="HP48" s="324"/>
      <c r="HQ48" s="324"/>
      <c r="HR48" s="324"/>
      <c r="HS48" s="324"/>
      <c r="HT48" s="324"/>
      <c r="HU48" s="324"/>
      <c r="HV48" s="324"/>
      <c r="HW48" s="324"/>
      <c r="HX48" s="324"/>
      <c r="HY48" s="324"/>
      <c r="HZ48" s="324"/>
      <c r="IA48" s="324"/>
      <c r="IB48" s="324"/>
      <c r="IC48" s="324"/>
      <c r="ID48" s="324"/>
      <c r="IE48" s="324"/>
      <c r="IF48" s="324"/>
      <c r="IG48" s="324"/>
      <c r="IH48" s="324"/>
      <c r="II48" s="324"/>
      <c r="IJ48" s="324"/>
      <c r="IK48" s="324"/>
      <c r="IL48" s="324"/>
      <c r="IM48" s="324"/>
      <c r="IN48" s="324"/>
      <c r="IO48" s="324"/>
      <c r="IP48" s="324"/>
      <c r="IQ48" s="324"/>
      <c r="IR48" s="324"/>
    </row>
    <row r="49" spans="1:252" s="335" customFormat="1" ht="14.5">
      <c r="A49" s="325"/>
      <c r="B49" s="325" t="e">
        <v>#REF!</v>
      </c>
      <c r="C49" s="301"/>
      <c r="D49" s="330" t="e">
        <v>#REF!</v>
      </c>
      <c r="E49" s="330" t="e">
        <v>#REF!</v>
      </c>
      <c r="F49" s="330" t="e">
        <v>#REF!</v>
      </c>
      <c r="G49" s="330" t="e">
        <v>#REF!</v>
      </c>
      <c r="H49" s="330" t="e">
        <v>#REF!</v>
      </c>
      <c r="I49" s="325"/>
      <c r="J49" s="325"/>
      <c r="K49" s="334"/>
      <c r="L49" s="334"/>
      <c r="M49" s="334"/>
      <c r="N49" s="334"/>
      <c r="O49" s="334"/>
      <c r="P49" s="334"/>
      <c r="Q49" s="334"/>
      <c r="R49" s="334"/>
      <c r="S49" s="334"/>
      <c r="T49" s="334"/>
      <c r="U49" s="334"/>
      <c r="V49" s="334"/>
      <c r="W49" s="334"/>
      <c r="X49" s="334"/>
      <c r="Y49" s="334"/>
      <c r="Z49" s="334"/>
      <c r="AA49" s="334"/>
      <c r="AB49" s="334"/>
      <c r="AC49" s="334"/>
      <c r="AD49" s="334"/>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c r="BD49" s="334"/>
      <c r="BE49" s="334"/>
      <c r="BF49" s="334"/>
      <c r="BG49" s="334"/>
      <c r="BH49" s="334"/>
      <c r="BI49" s="334"/>
      <c r="BJ49" s="334"/>
      <c r="BK49" s="334"/>
      <c r="BL49" s="334"/>
      <c r="BM49" s="334"/>
      <c r="BN49" s="334"/>
      <c r="BO49" s="334"/>
      <c r="BP49" s="334"/>
      <c r="BQ49" s="334"/>
      <c r="BR49" s="334"/>
      <c r="BS49" s="334"/>
      <c r="BT49" s="334"/>
      <c r="BU49" s="334"/>
      <c r="BV49" s="334"/>
      <c r="BW49" s="334"/>
      <c r="BX49" s="334"/>
      <c r="BY49" s="334"/>
      <c r="BZ49" s="334"/>
      <c r="CA49" s="334"/>
      <c r="CB49" s="334"/>
      <c r="CC49" s="334"/>
      <c r="CD49" s="334"/>
      <c r="CE49" s="334"/>
      <c r="CF49" s="334"/>
      <c r="CG49" s="334"/>
      <c r="CH49" s="334"/>
      <c r="CI49" s="334"/>
      <c r="CJ49" s="334"/>
      <c r="CK49" s="334"/>
      <c r="CL49" s="334"/>
      <c r="CM49" s="334"/>
      <c r="CN49" s="334"/>
      <c r="CO49" s="334"/>
      <c r="CP49" s="334"/>
      <c r="CQ49" s="334"/>
      <c r="CR49" s="334"/>
      <c r="CS49" s="334"/>
      <c r="CT49" s="334"/>
      <c r="CU49" s="334"/>
      <c r="CV49" s="334"/>
      <c r="CW49" s="334"/>
      <c r="CX49" s="334"/>
      <c r="CY49" s="334"/>
      <c r="CZ49" s="334"/>
      <c r="DA49" s="334"/>
      <c r="DB49" s="334"/>
      <c r="DC49" s="334"/>
      <c r="DD49" s="334"/>
      <c r="DE49" s="334"/>
      <c r="DF49" s="334"/>
      <c r="DG49" s="334"/>
      <c r="DH49" s="334"/>
      <c r="DI49" s="334"/>
      <c r="DJ49" s="334"/>
      <c r="DK49" s="334"/>
      <c r="DL49" s="334"/>
      <c r="DM49" s="334"/>
      <c r="DN49" s="334"/>
      <c r="DO49" s="334"/>
      <c r="DP49" s="334"/>
      <c r="DQ49" s="334"/>
      <c r="DR49" s="334"/>
      <c r="DS49" s="334"/>
      <c r="DT49" s="334"/>
      <c r="DU49" s="334"/>
      <c r="DV49" s="334"/>
      <c r="DW49" s="334"/>
      <c r="DX49" s="334"/>
      <c r="DY49" s="334"/>
      <c r="DZ49" s="334"/>
      <c r="EA49" s="334"/>
      <c r="EB49" s="334"/>
      <c r="EC49" s="334"/>
      <c r="ED49" s="334"/>
      <c r="EE49" s="334"/>
      <c r="EF49" s="334"/>
      <c r="EG49" s="334"/>
      <c r="EH49" s="334"/>
      <c r="EI49" s="334"/>
      <c r="EJ49" s="334"/>
      <c r="EK49" s="334"/>
      <c r="EL49" s="334"/>
      <c r="EM49" s="334"/>
      <c r="EN49" s="334"/>
      <c r="EO49" s="334"/>
      <c r="EP49" s="334"/>
      <c r="EQ49" s="334"/>
      <c r="ER49" s="334"/>
      <c r="ES49" s="334"/>
      <c r="ET49" s="334"/>
      <c r="EU49" s="334"/>
      <c r="EV49" s="334"/>
      <c r="EW49" s="334"/>
      <c r="EX49" s="334"/>
      <c r="EY49" s="334"/>
      <c r="EZ49" s="334"/>
      <c r="FA49" s="334"/>
      <c r="FB49" s="334"/>
      <c r="FC49" s="334"/>
      <c r="FD49" s="334"/>
      <c r="FE49" s="334"/>
      <c r="FF49" s="334"/>
      <c r="FG49" s="334"/>
      <c r="FH49" s="334"/>
      <c r="FI49" s="334"/>
      <c r="FJ49" s="334"/>
      <c r="FK49" s="334"/>
      <c r="FL49" s="334"/>
      <c r="FM49" s="334"/>
      <c r="FN49" s="334"/>
      <c r="FO49" s="334"/>
      <c r="FP49" s="334"/>
      <c r="FQ49" s="334"/>
      <c r="FR49" s="334"/>
      <c r="FS49" s="334"/>
      <c r="FT49" s="334"/>
      <c r="FU49" s="334"/>
      <c r="FV49" s="334"/>
      <c r="FW49" s="334"/>
      <c r="FX49" s="334"/>
      <c r="FY49" s="334"/>
      <c r="FZ49" s="334"/>
      <c r="GA49" s="334"/>
      <c r="GB49" s="334"/>
      <c r="GC49" s="334"/>
      <c r="GD49" s="334"/>
      <c r="GE49" s="334"/>
      <c r="GF49" s="334"/>
      <c r="GG49" s="334"/>
      <c r="GH49" s="334"/>
      <c r="GI49" s="334"/>
      <c r="GJ49" s="334"/>
      <c r="GK49" s="334"/>
      <c r="GL49" s="334"/>
      <c r="GM49" s="334"/>
      <c r="GN49" s="334"/>
      <c r="GO49" s="334"/>
      <c r="GP49" s="334"/>
      <c r="GQ49" s="334"/>
      <c r="GR49" s="334"/>
      <c r="GS49" s="334"/>
      <c r="GT49" s="334"/>
      <c r="GU49" s="334"/>
      <c r="GV49" s="334"/>
      <c r="GW49" s="334"/>
      <c r="GX49" s="334"/>
      <c r="GY49" s="334"/>
      <c r="GZ49" s="334"/>
      <c r="HA49" s="334"/>
      <c r="HB49" s="334"/>
      <c r="HC49" s="334"/>
      <c r="HD49" s="334"/>
      <c r="HE49" s="334"/>
      <c r="HF49" s="334"/>
      <c r="HG49" s="334"/>
      <c r="HH49" s="334"/>
      <c r="HI49" s="334"/>
      <c r="HJ49" s="334"/>
      <c r="HK49" s="334"/>
      <c r="HL49" s="334"/>
      <c r="HM49" s="334"/>
      <c r="HN49" s="334"/>
      <c r="HO49" s="334"/>
      <c r="HP49" s="334"/>
      <c r="HQ49" s="334"/>
      <c r="HR49" s="334"/>
      <c r="HS49" s="334"/>
      <c r="HT49" s="334"/>
      <c r="HU49" s="334"/>
      <c r="HV49" s="334"/>
      <c r="HW49" s="334"/>
      <c r="HX49" s="334"/>
      <c r="HY49" s="334"/>
      <c r="HZ49" s="334"/>
      <c r="IA49" s="334"/>
      <c r="IB49" s="334"/>
      <c r="IC49" s="334"/>
      <c r="ID49" s="334"/>
      <c r="IE49" s="334"/>
      <c r="IF49" s="334"/>
      <c r="IG49" s="334"/>
      <c r="IH49" s="334"/>
      <c r="II49" s="334"/>
      <c r="IJ49" s="334"/>
      <c r="IK49" s="334"/>
      <c r="IL49" s="334"/>
      <c r="IM49" s="334"/>
      <c r="IN49" s="334"/>
      <c r="IO49" s="334"/>
      <c r="IP49" s="334"/>
      <c r="IQ49" s="334"/>
      <c r="IR49" s="334"/>
    </row>
    <row r="50" spans="1:252" ht="15">
      <c r="A50" s="301"/>
      <c r="B50" s="325" t="e">
        <v>#REF!</v>
      </c>
      <c r="C50" s="301"/>
      <c r="D50" s="330" t="e">
        <v>#REF!</v>
      </c>
      <c r="E50" s="330" t="e">
        <v>#REF!</v>
      </c>
      <c r="F50" s="330" t="e">
        <v>#REF!</v>
      </c>
      <c r="G50" s="330" t="e">
        <v>#REF!</v>
      </c>
      <c r="H50" s="330" t="e">
        <v>#REF!</v>
      </c>
      <c r="I50" s="301"/>
      <c r="J50" s="301"/>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4"/>
      <c r="AH50" s="324"/>
      <c r="AI50" s="324"/>
      <c r="AJ50" s="324"/>
      <c r="AK50" s="324"/>
      <c r="AL50" s="324"/>
      <c r="AM50" s="324"/>
      <c r="AN50" s="324"/>
      <c r="AO50" s="324"/>
      <c r="AP50" s="324"/>
      <c r="AQ50" s="324"/>
      <c r="AR50" s="324"/>
      <c r="AS50" s="324"/>
      <c r="AT50" s="324"/>
      <c r="AU50" s="324"/>
      <c r="AV50" s="324"/>
      <c r="AW50" s="324"/>
      <c r="AX50" s="324"/>
      <c r="AY50" s="324"/>
      <c r="AZ50" s="324"/>
      <c r="BA50" s="324"/>
      <c r="BB50" s="324"/>
      <c r="BC50" s="324"/>
      <c r="BD50" s="324"/>
      <c r="BE50" s="324"/>
      <c r="BF50" s="324"/>
      <c r="BG50" s="324"/>
      <c r="BH50" s="324"/>
      <c r="BI50" s="324"/>
      <c r="BJ50" s="324"/>
      <c r="BK50" s="324"/>
      <c r="BL50" s="324"/>
      <c r="BM50" s="324"/>
      <c r="BN50" s="324"/>
      <c r="BO50" s="324"/>
      <c r="BP50" s="324"/>
      <c r="BQ50" s="324"/>
      <c r="BR50" s="324"/>
      <c r="BS50" s="324"/>
      <c r="BT50" s="324"/>
      <c r="BU50" s="324"/>
      <c r="BV50" s="324"/>
      <c r="BW50" s="324"/>
      <c r="BX50" s="324"/>
      <c r="BY50" s="324"/>
      <c r="BZ50" s="324"/>
      <c r="CA50" s="324"/>
      <c r="CB50" s="324"/>
      <c r="CC50" s="324"/>
      <c r="CD50" s="324"/>
      <c r="CE50" s="324"/>
      <c r="CF50" s="324"/>
      <c r="CG50" s="324"/>
      <c r="CH50" s="324"/>
      <c r="CI50" s="324"/>
      <c r="CJ50" s="324"/>
      <c r="CK50" s="324"/>
      <c r="CL50" s="324"/>
      <c r="CM50" s="324"/>
      <c r="CN50" s="324"/>
      <c r="CO50" s="324"/>
      <c r="CP50" s="324"/>
      <c r="CQ50" s="324"/>
      <c r="CR50" s="324"/>
      <c r="CS50" s="324"/>
      <c r="CT50" s="324"/>
      <c r="CU50" s="324"/>
      <c r="CV50" s="324"/>
      <c r="CW50" s="324"/>
      <c r="CX50" s="324"/>
      <c r="CY50" s="324"/>
      <c r="CZ50" s="324"/>
      <c r="DA50" s="324"/>
      <c r="DB50" s="324"/>
      <c r="DC50" s="324"/>
      <c r="DD50" s="324"/>
      <c r="DE50" s="324"/>
      <c r="DF50" s="324"/>
      <c r="DG50" s="324"/>
      <c r="DH50" s="324"/>
      <c r="DI50" s="324"/>
      <c r="DJ50" s="324"/>
      <c r="DK50" s="324"/>
      <c r="DL50" s="324"/>
      <c r="DM50" s="324"/>
      <c r="DN50" s="324"/>
      <c r="DO50" s="324"/>
      <c r="DP50" s="324"/>
      <c r="DQ50" s="324"/>
      <c r="DR50" s="324"/>
      <c r="DS50" s="324"/>
      <c r="DT50" s="324"/>
      <c r="DU50" s="324"/>
      <c r="DV50" s="324"/>
      <c r="DW50" s="324"/>
      <c r="DX50" s="324"/>
      <c r="DY50" s="324"/>
      <c r="DZ50" s="324"/>
      <c r="EA50" s="324"/>
      <c r="EB50" s="324"/>
      <c r="EC50" s="324"/>
      <c r="ED50" s="324"/>
      <c r="EE50" s="324"/>
      <c r="EF50" s="324"/>
      <c r="EG50" s="324"/>
      <c r="EH50" s="324"/>
      <c r="EI50" s="324"/>
      <c r="EJ50" s="324"/>
      <c r="EK50" s="324"/>
      <c r="EL50" s="324"/>
      <c r="EM50" s="324"/>
      <c r="EN50" s="324"/>
      <c r="EO50" s="324"/>
      <c r="EP50" s="324"/>
      <c r="EQ50" s="324"/>
      <c r="ER50" s="324"/>
      <c r="ES50" s="324"/>
      <c r="ET50" s="324"/>
      <c r="EU50" s="324"/>
      <c r="EV50" s="324"/>
      <c r="EW50" s="324"/>
      <c r="EX50" s="324"/>
      <c r="EY50" s="324"/>
      <c r="EZ50" s="324"/>
      <c r="FA50" s="324"/>
      <c r="FB50" s="324"/>
      <c r="FC50" s="324"/>
      <c r="FD50" s="324"/>
      <c r="FE50" s="324"/>
      <c r="FF50" s="324"/>
      <c r="FG50" s="324"/>
      <c r="FH50" s="324"/>
      <c r="FI50" s="324"/>
      <c r="FJ50" s="324"/>
      <c r="FK50" s="324"/>
      <c r="FL50" s="324"/>
      <c r="FM50" s="324"/>
      <c r="FN50" s="324"/>
      <c r="FO50" s="324"/>
      <c r="FP50" s="324"/>
      <c r="FQ50" s="324"/>
      <c r="FR50" s="324"/>
      <c r="FS50" s="324"/>
      <c r="FT50" s="324"/>
      <c r="FU50" s="324"/>
      <c r="FV50" s="324"/>
      <c r="FW50" s="324"/>
      <c r="FX50" s="324"/>
      <c r="FY50" s="324"/>
      <c r="FZ50" s="324"/>
      <c r="GA50" s="324"/>
      <c r="GB50" s="324"/>
      <c r="GC50" s="324"/>
      <c r="GD50" s="324"/>
      <c r="GE50" s="324"/>
      <c r="GF50" s="324"/>
      <c r="GG50" s="324"/>
      <c r="GH50" s="324"/>
      <c r="GI50" s="324"/>
      <c r="GJ50" s="324"/>
      <c r="GK50" s="324"/>
      <c r="GL50" s="324"/>
      <c r="GM50" s="324"/>
      <c r="GN50" s="324"/>
      <c r="GO50" s="324"/>
      <c r="GP50" s="324"/>
      <c r="GQ50" s="324"/>
      <c r="GR50" s="324"/>
      <c r="GS50" s="324"/>
      <c r="GT50" s="324"/>
      <c r="GU50" s="324"/>
      <c r="GV50" s="324"/>
      <c r="GW50" s="324"/>
      <c r="GX50" s="324"/>
      <c r="GY50" s="324"/>
      <c r="GZ50" s="324"/>
      <c r="HA50" s="324"/>
      <c r="HB50" s="324"/>
      <c r="HC50" s="324"/>
      <c r="HD50" s="324"/>
      <c r="HE50" s="324"/>
      <c r="HF50" s="324"/>
      <c r="HG50" s="324"/>
      <c r="HH50" s="324"/>
      <c r="HI50" s="324"/>
      <c r="HJ50" s="324"/>
      <c r="HK50" s="324"/>
      <c r="HL50" s="324"/>
      <c r="HM50" s="324"/>
      <c r="HN50" s="324"/>
      <c r="HO50" s="324"/>
      <c r="HP50" s="324"/>
      <c r="HQ50" s="324"/>
      <c r="HR50" s="324"/>
      <c r="HS50" s="324"/>
      <c r="HT50" s="324"/>
      <c r="HU50" s="324"/>
      <c r="HV50" s="324"/>
      <c r="HW50" s="324"/>
      <c r="HX50" s="324"/>
      <c r="HY50" s="324"/>
      <c r="HZ50" s="324"/>
      <c r="IA50" s="324"/>
      <c r="IB50" s="324"/>
      <c r="IC50" s="324"/>
      <c r="ID50" s="324"/>
      <c r="IE50" s="324"/>
      <c r="IF50" s="324"/>
      <c r="IG50" s="324"/>
      <c r="IH50" s="324"/>
      <c r="II50" s="324"/>
      <c r="IJ50" s="324"/>
      <c r="IK50" s="324"/>
      <c r="IL50" s="324"/>
      <c r="IM50" s="324"/>
      <c r="IN50" s="324"/>
      <c r="IO50" s="324"/>
      <c r="IP50" s="324"/>
      <c r="IQ50" s="324"/>
      <c r="IR50" s="324"/>
    </row>
    <row r="51" spans="1:252" ht="15">
      <c r="A51" s="301"/>
      <c r="B51" s="336" t="e">
        <v>#REF!</v>
      </c>
      <c r="C51" s="332"/>
      <c r="D51" s="333" t="e">
        <v>#REF!</v>
      </c>
      <c r="E51" s="333" t="e">
        <v>#REF!</v>
      </c>
      <c r="F51" s="333" t="e">
        <v>#REF!</v>
      </c>
      <c r="G51" s="333" t="e">
        <v>#REF!</v>
      </c>
      <c r="H51" s="333" t="e">
        <v>#REF!</v>
      </c>
      <c r="I51" s="301"/>
      <c r="J51" s="301"/>
      <c r="K51" s="324"/>
      <c r="L51" s="324"/>
      <c r="M51" s="324"/>
      <c r="N51" s="324"/>
      <c r="O51" s="324"/>
      <c r="P51" s="324"/>
      <c r="Q51" s="324"/>
      <c r="R51" s="324"/>
      <c r="S51" s="324"/>
      <c r="T51" s="324"/>
      <c r="U51" s="324"/>
      <c r="V51" s="324"/>
      <c r="W51" s="324"/>
      <c r="X51" s="324"/>
      <c r="Y51" s="324"/>
      <c r="Z51" s="324"/>
      <c r="AA51" s="324"/>
      <c r="AB51" s="324"/>
      <c r="AC51" s="324"/>
      <c r="AD51" s="324"/>
      <c r="AE51" s="324"/>
      <c r="AF51" s="324"/>
      <c r="AG51" s="324"/>
      <c r="AH51" s="324"/>
      <c r="AI51" s="324"/>
      <c r="AJ51" s="324"/>
      <c r="AK51" s="324"/>
      <c r="AL51" s="324"/>
      <c r="AM51" s="324"/>
      <c r="AN51" s="324"/>
      <c r="AO51" s="324"/>
      <c r="AP51" s="324"/>
      <c r="AQ51" s="324"/>
      <c r="AR51" s="324"/>
      <c r="AS51" s="324"/>
      <c r="AT51" s="324"/>
      <c r="AU51" s="324"/>
      <c r="AV51" s="324"/>
      <c r="AW51" s="324"/>
      <c r="AX51" s="324"/>
      <c r="AY51" s="324"/>
      <c r="AZ51" s="324"/>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c r="BW51" s="324"/>
      <c r="BX51" s="324"/>
      <c r="BY51" s="324"/>
      <c r="BZ51" s="324"/>
      <c r="CA51" s="324"/>
      <c r="CB51" s="324"/>
      <c r="CC51" s="324"/>
      <c r="CD51" s="324"/>
      <c r="CE51" s="324"/>
      <c r="CF51" s="324"/>
      <c r="CG51" s="324"/>
      <c r="CH51" s="324"/>
      <c r="CI51" s="324"/>
      <c r="CJ51" s="324"/>
      <c r="CK51" s="324"/>
      <c r="CL51" s="324"/>
      <c r="CM51" s="324"/>
      <c r="CN51" s="324"/>
      <c r="CO51" s="324"/>
      <c r="CP51" s="324"/>
      <c r="CQ51" s="324"/>
      <c r="CR51" s="324"/>
      <c r="CS51" s="324"/>
      <c r="CT51" s="324"/>
      <c r="CU51" s="324"/>
      <c r="CV51" s="324"/>
      <c r="CW51" s="324"/>
      <c r="CX51" s="324"/>
      <c r="CY51" s="324"/>
      <c r="CZ51" s="324"/>
      <c r="DA51" s="324"/>
      <c r="DB51" s="324"/>
      <c r="DC51" s="324"/>
      <c r="DD51" s="324"/>
      <c r="DE51" s="324"/>
      <c r="DF51" s="324"/>
      <c r="DG51" s="324"/>
      <c r="DH51" s="324"/>
      <c r="DI51" s="324"/>
      <c r="DJ51" s="324"/>
      <c r="DK51" s="324"/>
      <c r="DL51" s="324"/>
      <c r="DM51" s="324"/>
      <c r="DN51" s="324"/>
      <c r="DO51" s="324"/>
      <c r="DP51" s="324"/>
      <c r="DQ51" s="324"/>
      <c r="DR51" s="324"/>
      <c r="DS51" s="324"/>
      <c r="DT51" s="324"/>
      <c r="DU51" s="324"/>
      <c r="DV51" s="324"/>
      <c r="DW51" s="324"/>
      <c r="DX51" s="324"/>
      <c r="DY51" s="324"/>
      <c r="DZ51" s="324"/>
      <c r="EA51" s="324"/>
      <c r="EB51" s="324"/>
      <c r="EC51" s="324"/>
      <c r="ED51" s="324"/>
      <c r="EE51" s="324"/>
      <c r="EF51" s="324"/>
      <c r="EG51" s="324"/>
      <c r="EH51" s="324"/>
      <c r="EI51" s="324"/>
      <c r="EJ51" s="324"/>
      <c r="EK51" s="324"/>
      <c r="EL51" s="324"/>
      <c r="EM51" s="324"/>
      <c r="EN51" s="324"/>
      <c r="EO51" s="324"/>
      <c r="EP51" s="324"/>
      <c r="EQ51" s="324"/>
      <c r="ER51" s="324"/>
      <c r="ES51" s="324"/>
      <c r="ET51" s="324"/>
      <c r="EU51" s="324"/>
      <c r="EV51" s="324"/>
      <c r="EW51" s="324"/>
      <c r="EX51" s="324"/>
      <c r="EY51" s="324"/>
      <c r="EZ51" s="324"/>
      <c r="FA51" s="324"/>
      <c r="FB51" s="324"/>
      <c r="FC51" s="324"/>
      <c r="FD51" s="324"/>
      <c r="FE51" s="324"/>
      <c r="FF51" s="324"/>
      <c r="FG51" s="324"/>
      <c r="FH51" s="324"/>
      <c r="FI51" s="324"/>
      <c r="FJ51" s="324"/>
      <c r="FK51" s="324"/>
      <c r="FL51" s="324"/>
      <c r="FM51" s="324"/>
      <c r="FN51" s="324"/>
      <c r="FO51" s="324"/>
      <c r="FP51" s="324"/>
      <c r="FQ51" s="324"/>
      <c r="FR51" s="324"/>
      <c r="FS51" s="324"/>
      <c r="FT51" s="324"/>
      <c r="FU51" s="324"/>
      <c r="FV51" s="324"/>
      <c r="FW51" s="324"/>
      <c r="FX51" s="324"/>
      <c r="FY51" s="324"/>
      <c r="FZ51" s="324"/>
      <c r="GA51" s="324"/>
      <c r="GB51" s="324"/>
      <c r="GC51" s="324"/>
      <c r="GD51" s="324"/>
      <c r="GE51" s="324"/>
      <c r="GF51" s="324"/>
      <c r="GG51" s="324"/>
      <c r="GH51" s="324"/>
      <c r="GI51" s="324"/>
      <c r="GJ51" s="324"/>
      <c r="GK51" s="324"/>
      <c r="GL51" s="324"/>
      <c r="GM51" s="324"/>
      <c r="GN51" s="324"/>
      <c r="GO51" s="324"/>
      <c r="GP51" s="324"/>
      <c r="GQ51" s="324"/>
      <c r="GR51" s="324"/>
      <c r="GS51" s="324"/>
      <c r="GT51" s="324"/>
      <c r="GU51" s="324"/>
      <c r="GV51" s="324"/>
      <c r="GW51" s="324"/>
      <c r="GX51" s="324"/>
      <c r="GY51" s="324"/>
      <c r="GZ51" s="324"/>
      <c r="HA51" s="324"/>
      <c r="HB51" s="324"/>
      <c r="HC51" s="324"/>
      <c r="HD51" s="324"/>
      <c r="HE51" s="324"/>
      <c r="HF51" s="324"/>
      <c r="HG51" s="324"/>
      <c r="HH51" s="324"/>
      <c r="HI51" s="324"/>
      <c r="HJ51" s="324"/>
      <c r="HK51" s="324"/>
      <c r="HL51" s="324"/>
      <c r="HM51" s="324"/>
      <c r="HN51" s="324"/>
      <c r="HO51" s="324"/>
      <c r="HP51" s="324"/>
      <c r="HQ51" s="324"/>
      <c r="HR51" s="324"/>
      <c r="HS51" s="324"/>
      <c r="HT51" s="324"/>
      <c r="HU51" s="324"/>
      <c r="HV51" s="324"/>
      <c r="HW51" s="324"/>
      <c r="HX51" s="324"/>
      <c r="HY51" s="324"/>
      <c r="HZ51" s="324"/>
      <c r="IA51" s="324"/>
      <c r="IB51" s="324"/>
      <c r="IC51" s="324"/>
      <c r="ID51" s="324"/>
      <c r="IE51" s="324"/>
      <c r="IF51" s="324"/>
      <c r="IG51" s="324"/>
      <c r="IH51" s="324"/>
      <c r="II51" s="324"/>
      <c r="IJ51" s="324"/>
      <c r="IK51" s="324"/>
      <c r="IL51" s="324"/>
      <c r="IM51" s="324"/>
      <c r="IN51" s="324"/>
      <c r="IO51" s="324"/>
      <c r="IP51" s="324"/>
      <c r="IQ51" s="324"/>
      <c r="IR51" s="324"/>
    </row>
    <row r="52" spans="1:252" s="335" customFormat="1" ht="14.5">
      <c r="A52" s="325"/>
      <c r="B52" s="325"/>
      <c r="C52" s="301"/>
      <c r="D52" s="330"/>
      <c r="E52" s="330"/>
      <c r="F52" s="330"/>
      <c r="G52" s="330"/>
      <c r="H52" s="330"/>
      <c r="I52" s="325"/>
      <c r="J52" s="325"/>
      <c r="K52" s="334"/>
      <c r="L52" s="334"/>
      <c r="M52" s="334"/>
      <c r="N52" s="334"/>
      <c r="O52" s="334"/>
      <c r="P52" s="334"/>
      <c r="Q52" s="334"/>
      <c r="R52" s="334"/>
      <c r="S52" s="334"/>
      <c r="T52" s="334"/>
      <c r="U52" s="334"/>
      <c r="V52" s="334"/>
      <c r="W52" s="334"/>
      <c r="X52" s="334"/>
      <c r="Y52" s="334"/>
      <c r="Z52" s="334"/>
      <c r="AA52" s="334"/>
      <c r="AB52" s="334"/>
      <c r="AC52" s="334"/>
      <c r="AD52" s="334"/>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c r="BW52" s="334"/>
      <c r="BX52" s="334"/>
      <c r="BY52" s="334"/>
      <c r="BZ52" s="334"/>
      <c r="CA52" s="334"/>
      <c r="CB52" s="334"/>
      <c r="CC52" s="334"/>
      <c r="CD52" s="334"/>
      <c r="CE52" s="334"/>
      <c r="CF52" s="334"/>
      <c r="CG52" s="334"/>
      <c r="CH52" s="334"/>
      <c r="CI52" s="334"/>
      <c r="CJ52" s="334"/>
      <c r="CK52" s="334"/>
      <c r="CL52" s="334"/>
      <c r="CM52" s="334"/>
      <c r="CN52" s="334"/>
      <c r="CO52" s="334"/>
      <c r="CP52" s="334"/>
      <c r="CQ52" s="334"/>
      <c r="CR52" s="334"/>
      <c r="CS52" s="334"/>
      <c r="CT52" s="334"/>
      <c r="CU52" s="334"/>
      <c r="CV52" s="334"/>
      <c r="CW52" s="334"/>
      <c r="CX52" s="334"/>
      <c r="CY52" s="334"/>
      <c r="CZ52" s="334"/>
      <c r="DA52" s="334"/>
      <c r="DB52" s="334"/>
      <c r="DC52" s="334"/>
      <c r="DD52" s="334"/>
      <c r="DE52" s="334"/>
      <c r="DF52" s="334"/>
      <c r="DG52" s="334"/>
      <c r="DH52" s="334"/>
      <c r="DI52" s="334"/>
      <c r="DJ52" s="334"/>
      <c r="DK52" s="334"/>
      <c r="DL52" s="334"/>
      <c r="DM52" s="334"/>
      <c r="DN52" s="334"/>
      <c r="DO52" s="334"/>
      <c r="DP52" s="334"/>
      <c r="DQ52" s="334"/>
      <c r="DR52" s="334"/>
      <c r="DS52" s="334"/>
      <c r="DT52" s="334"/>
      <c r="DU52" s="334"/>
      <c r="DV52" s="334"/>
      <c r="DW52" s="334"/>
      <c r="DX52" s="334"/>
      <c r="DY52" s="334"/>
      <c r="DZ52" s="334"/>
      <c r="EA52" s="334"/>
      <c r="EB52" s="334"/>
      <c r="EC52" s="334"/>
      <c r="ED52" s="334"/>
      <c r="EE52" s="334"/>
      <c r="EF52" s="334"/>
      <c r="EG52" s="334"/>
      <c r="EH52" s="334"/>
      <c r="EI52" s="334"/>
      <c r="EJ52" s="334"/>
      <c r="EK52" s="334"/>
      <c r="EL52" s="334"/>
      <c r="EM52" s="334"/>
      <c r="EN52" s="334"/>
      <c r="EO52" s="334"/>
      <c r="EP52" s="334"/>
      <c r="EQ52" s="334"/>
      <c r="ER52" s="334"/>
      <c r="ES52" s="334"/>
      <c r="ET52" s="334"/>
      <c r="EU52" s="334"/>
      <c r="EV52" s="334"/>
      <c r="EW52" s="334"/>
      <c r="EX52" s="334"/>
      <c r="EY52" s="334"/>
      <c r="EZ52" s="334"/>
      <c r="FA52" s="334"/>
      <c r="FB52" s="334"/>
      <c r="FC52" s="334"/>
      <c r="FD52" s="334"/>
      <c r="FE52" s="334"/>
      <c r="FF52" s="334"/>
      <c r="FG52" s="334"/>
      <c r="FH52" s="334"/>
      <c r="FI52" s="334"/>
      <c r="FJ52" s="334"/>
      <c r="FK52" s="334"/>
      <c r="FL52" s="334"/>
      <c r="FM52" s="334"/>
      <c r="FN52" s="334"/>
      <c r="FO52" s="334"/>
      <c r="FP52" s="334"/>
      <c r="FQ52" s="334"/>
      <c r="FR52" s="334"/>
      <c r="FS52" s="334"/>
      <c r="FT52" s="334"/>
      <c r="FU52" s="334"/>
      <c r="FV52" s="334"/>
      <c r="FW52" s="334"/>
      <c r="FX52" s="334"/>
      <c r="FY52" s="334"/>
      <c r="FZ52" s="334"/>
      <c r="GA52" s="334"/>
      <c r="GB52" s="334"/>
      <c r="GC52" s="334"/>
      <c r="GD52" s="334"/>
      <c r="GE52" s="334"/>
      <c r="GF52" s="334"/>
      <c r="GG52" s="334"/>
      <c r="GH52" s="334"/>
      <c r="GI52" s="334"/>
      <c r="GJ52" s="334"/>
      <c r="GK52" s="334"/>
      <c r="GL52" s="334"/>
      <c r="GM52" s="334"/>
      <c r="GN52" s="334"/>
      <c r="GO52" s="334"/>
      <c r="GP52" s="334"/>
      <c r="GQ52" s="334"/>
      <c r="GR52" s="334"/>
      <c r="GS52" s="334"/>
      <c r="GT52" s="334"/>
      <c r="GU52" s="334"/>
      <c r="GV52" s="334"/>
      <c r="GW52" s="334"/>
      <c r="GX52" s="334"/>
      <c r="GY52" s="334"/>
      <c r="GZ52" s="334"/>
      <c r="HA52" s="334"/>
      <c r="HB52" s="334"/>
      <c r="HC52" s="334"/>
      <c r="HD52" s="334"/>
      <c r="HE52" s="334"/>
      <c r="HF52" s="334"/>
      <c r="HG52" s="334"/>
      <c r="HH52" s="334"/>
      <c r="HI52" s="334"/>
      <c r="HJ52" s="334"/>
      <c r="HK52" s="334"/>
      <c r="HL52" s="334"/>
      <c r="HM52" s="334"/>
      <c r="HN52" s="334"/>
      <c r="HO52" s="334"/>
      <c r="HP52" s="334"/>
      <c r="HQ52" s="334"/>
      <c r="HR52" s="334"/>
      <c r="HS52" s="334"/>
      <c r="HT52" s="334"/>
      <c r="HU52" s="334"/>
      <c r="HV52" s="334"/>
      <c r="HW52" s="334"/>
      <c r="HX52" s="334"/>
      <c r="HY52" s="334"/>
      <c r="HZ52" s="334"/>
      <c r="IA52" s="334"/>
      <c r="IB52" s="334"/>
      <c r="IC52" s="334"/>
      <c r="ID52" s="334"/>
      <c r="IE52" s="334"/>
      <c r="IF52" s="334"/>
      <c r="IG52" s="334"/>
      <c r="IH52" s="334"/>
      <c r="II52" s="334"/>
      <c r="IJ52" s="334"/>
      <c r="IK52" s="334"/>
      <c r="IL52" s="334"/>
      <c r="IM52" s="334"/>
      <c r="IN52" s="334"/>
      <c r="IO52" s="334"/>
      <c r="IP52" s="334"/>
      <c r="IQ52" s="334"/>
      <c r="IR52" s="334"/>
    </row>
    <row r="53" spans="1:252" ht="15">
      <c r="A53" s="301"/>
      <c r="B53" s="325" t="e">
        <v>#REF!</v>
      </c>
      <c r="C53" s="301"/>
      <c r="D53" s="330" t="e">
        <v>#REF!</v>
      </c>
      <c r="E53" s="330" t="e">
        <v>#REF!</v>
      </c>
      <c r="F53" s="330" t="e">
        <v>#REF!</v>
      </c>
      <c r="G53" s="330" t="e">
        <v>#REF!</v>
      </c>
      <c r="H53" s="330" t="e">
        <v>#REF!</v>
      </c>
      <c r="I53" s="301"/>
      <c r="J53" s="301"/>
      <c r="K53" s="324"/>
      <c r="L53" s="324"/>
      <c r="M53" s="324"/>
      <c r="N53" s="324"/>
      <c r="O53" s="324"/>
      <c r="P53" s="324"/>
      <c r="Q53" s="324"/>
      <c r="R53" s="324"/>
      <c r="S53" s="324"/>
      <c r="T53" s="324"/>
      <c r="U53" s="324"/>
      <c r="V53" s="324"/>
      <c r="W53" s="324"/>
      <c r="X53" s="324"/>
      <c r="Y53" s="324"/>
      <c r="Z53" s="324"/>
      <c r="AA53" s="324"/>
      <c r="AB53" s="324"/>
      <c r="AC53" s="324"/>
      <c r="AD53" s="324"/>
      <c r="AE53" s="324"/>
      <c r="AF53" s="324"/>
      <c r="AG53" s="324"/>
      <c r="AH53" s="324"/>
      <c r="AI53" s="324"/>
      <c r="AJ53" s="324"/>
      <c r="AK53" s="324"/>
      <c r="AL53" s="324"/>
      <c r="AM53" s="324"/>
      <c r="AN53" s="324"/>
      <c r="AO53" s="324"/>
      <c r="AP53" s="324"/>
      <c r="AQ53" s="324"/>
      <c r="AR53" s="324"/>
      <c r="AS53" s="324"/>
      <c r="AT53" s="324"/>
      <c r="AU53" s="324"/>
      <c r="AV53" s="324"/>
      <c r="AW53" s="324"/>
      <c r="AX53" s="324"/>
      <c r="AY53" s="324"/>
      <c r="AZ53" s="324"/>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c r="BW53" s="324"/>
      <c r="BX53" s="324"/>
      <c r="BY53" s="324"/>
      <c r="BZ53" s="324"/>
      <c r="CA53" s="324"/>
      <c r="CB53" s="324"/>
      <c r="CC53" s="324"/>
      <c r="CD53" s="324"/>
      <c r="CE53" s="324"/>
      <c r="CF53" s="324"/>
      <c r="CG53" s="324"/>
      <c r="CH53" s="324"/>
      <c r="CI53" s="324"/>
      <c r="CJ53" s="324"/>
      <c r="CK53" s="324"/>
      <c r="CL53" s="324"/>
      <c r="CM53" s="324"/>
      <c r="CN53" s="324"/>
      <c r="CO53" s="324"/>
      <c r="CP53" s="324"/>
      <c r="CQ53" s="324"/>
      <c r="CR53" s="324"/>
      <c r="CS53" s="324"/>
      <c r="CT53" s="324"/>
      <c r="CU53" s="324"/>
      <c r="CV53" s="324"/>
      <c r="CW53" s="324"/>
      <c r="CX53" s="324"/>
      <c r="CY53" s="324"/>
      <c r="CZ53" s="324"/>
      <c r="DA53" s="324"/>
      <c r="DB53" s="324"/>
      <c r="DC53" s="324"/>
      <c r="DD53" s="324"/>
      <c r="DE53" s="324"/>
      <c r="DF53" s="324"/>
      <c r="DG53" s="324"/>
      <c r="DH53" s="324"/>
      <c r="DI53" s="324"/>
      <c r="DJ53" s="324"/>
      <c r="DK53" s="324"/>
      <c r="DL53" s="324"/>
      <c r="DM53" s="324"/>
      <c r="DN53" s="324"/>
      <c r="DO53" s="324"/>
      <c r="DP53" s="324"/>
      <c r="DQ53" s="324"/>
      <c r="DR53" s="324"/>
      <c r="DS53" s="324"/>
      <c r="DT53" s="324"/>
      <c r="DU53" s="324"/>
      <c r="DV53" s="324"/>
      <c r="DW53" s="324"/>
      <c r="DX53" s="324"/>
      <c r="DY53" s="324"/>
      <c r="DZ53" s="324"/>
      <c r="EA53" s="324"/>
      <c r="EB53" s="324"/>
      <c r="EC53" s="324"/>
      <c r="ED53" s="324"/>
      <c r="EE53" s="324"/>
      <c r="EF53" s="324"/>
      <c r="EG53" s="324"/>
      <c r="EH53" s="324"/>
      <c r="EI53" s="324"/>
      <c r="EJ53" s="324"/>
      <c r="EK53" s="324"/>
      <c r="EL53" s="324"/>
      <c r="EM53" s="324"/>
      <c r="EN53" s="324"/>
      <c r="EO53" s="324"/>
      <c r="EP53" s="324"/>
      <c r="EQ53" s="324"/>
      <c r="ER53" s="324"/>
      <c r="ES53" s="324"/>
      <c r="ET53" s="324"/>
      <c r="EU53" s="324"/>
      <c r="EV53" s="324"/>
      <c r="EW53" s="324"/>
      <c r="EX53" s="324"/>
      <c r="EY53" s="324"/>
      <c r="EZ53" s="324"/>
      <c r="FA53" s="324"/>
      <c r="FB53" s="324"/>
      <c r="FC53" s="324"/>
      <c r="FD53" s="324"/>
      <c r="FE53" s="324"/>
      <c r="FF53" s="324"/>
      <c r="FG53" s="324"/>
      <c r="FH53" s="324"/>
      <c r="FI53" s="324"/>
      <c r="FJ53" s="324"/>
      <c r="FK53" s="324"/>
      <c r="FL53" s="324"/>
      <c r="FM53" s="324"/>
      <c r="FN53" s="324"/>
      <c r="FO53" s="324"/>
      <c r="FP53" s="324"/>
      <c r="FQ53" s="324"/>
      <c r="FR53" s="324"/>
      <c r="FS53" s="324"/>
      <c r="FT53" s="324"/>
      <c r="FU53" s="324"/>
      <c r="FV53" s="324"/>
      <c r="FW53" s="324"/>
      <c r="FX53" s="324"/>
      <c r="FY53" s="324"/>
      <c r="FZ53" s="324"/>
      <c r="GA53" s="324"/>
      <c r="GB53" s="324"/>
      <c r="GC53" s="324"/>
      <c r="GD53" s="324"/>
      <c r="GE53" s="324"/>
      <c r="GF53" s="324"/>
      <c r="GG53" s="324"/>
      <c r="GH53" s="324"/>
      <c r="GI53" s="324"/>
      <c r="GJ53" s="324"/>
      <c r="GK53" s="324"/>
      <c r="GL53" s="324"/>
      <c r="GM53" s="324"/>
      <c r="GN53" s="324"/>
      <c r="GO53" s="324"/>
      <c r="GP53" s="324"/>
      <c r="GQ53" s="324"/>
      <c r="GR53" s="324"/>
      <c r="GS53" s="324"/>
      <c r="GT53" s="324"/>
      <c r="GU53" s="324"/>
      <c r="GV53" s="324"/>
      <c r="GW53" s="324"/>
      <c r="GX53" s="324"/>
      <c r="GY53" s="324"/>
      <c r="GZ53" s="324"/>
      <c r="HA53" s="324"/>
      <c r="HB53" s="324"/>
      <c r="HC53" s="324"/>
      <c r="HD53" s="324"/>
      <c r="HE53" s="324"/>
      <c r="HF53" s="324"/>
      <c r="HG53" s="324"/>
      <c r="HH53" s="324"/>
      <c r="HI53" s="324"/>
      <c r="HJ53" s="324"/>
      <c r="HK53" s="324"/>
      <c r="HL53" s="324"/>
      <c r="HM53" s="324"/>
      <c r="HN53" s="324"/>
      <c r="HO53" s="324"/>
      <c r="HP53" s="324"/>
      <c r="HQ53" s="324"/>
      <c r="HR53" s="324"/>
      <c r="HS53" s="324"/>
      <c r="HT53" s="324"/>
      <c r="HU53" s="324"/>
      <c r="HV53" s="324"/>
      <c r="HW53" s="324"/>
      <c r="HX53" s="324"/>
      <c r="HY53" s="324"/>
      <c r="HZ53" s="324"/>
      <c r="IA53" s="324"/>
      <c r="IB53" s="324"/>
      <c r="IC53" s="324"/>
      <c r="ID53" s="324"/>
      <c r="IE53" s="324"/>
      <c r="IF53" s="324"/>
      <c r="IG53" s="324"/>
      <c r="IH53" s="324"/>
      <c r="II53" s="324"/>
      <c r="IJ53" s="324"/>
      <c r="IK53" s="324"/>
      <c r="IL53" s="324"/>
      <c r="IM53" s="324"/>
      <c r="IN53" s="324"/>
      <c r="IO53" s="324"/>
      <c r="IP53" s="324"/>
      <c r="IQ53" s="324"/>
      <c r="IR53" s="324"/>
    </row>
    <row r="54" spans="1:252" ht="15">
      <c r="A54" s="301"/>
      <c r="B54" s="336" t="e">
        <v>#REF!</v>
      </c>
      <c r="C54" s="332"/>
      <c r="D54" s="333" t="e">
        <v>#REF!</v>
      </c>
      <c r="E54" s="333" t="e">
        <v>#REF!</v>
      </c>
      <c r="F54" s="333" t="e">
        <v>#REF!</v>
      </c>
      <c r="G54" s="333" t="e">
        <v>#REF!</v>
      </c>
      <c r="H54" s="333" t="e">
        <v>#REF!</v>
      </c>
      <c r="I54" s="301"/>
      <c r="J54" s="301"/>
      <c r="K54" s="324"/>
      <c r="L54" s="324"/>
      <c r="M54" s="324"/>
      <c r="N54" s="324"/>
      <c r="O54" s="324"/>
      <c r="P54" s="324"/>
      <c r="Q54" s="324"/>
      <c r="R54" s="324"/>
      <c r="S54" s="324"/>
      <c r="T54" s="324"/>
      <c r="U54" s="324"/>
      <c r="V54" s="324"/>
      <c r="W54" s="324"/>
      <c r="X54" s="324"/>
      <c r="Y54" s="324"/>
      <c r="Z54" s="324"/>
      <c r="AA54" s="324"/>
      <c r="AB54" s="324"/>
      <c r="AC54" s="324"/>
      <c r="AD54" s="324"/>
      <c r="AE54" s="324"/>
      <c r="AF54" s="324"/>
      <c r="AG54" s="324"/>
      <c r="AH54" s="324"/>
      <c r="AI54" s="324"/>
      <c r="AJ54" s="324"/>
      <c r="AK54" s="324"/>
      <c r="AL54" s="324"/>
      <c r="AM54" s="324"/>
      <c r="AN54" s="324"/>
      <c r="AO54" s="324"/>
      <c r="AP54" s="324"/>
      <c r="AQ54" s="324"/>
      <c r="AR54" s="324"/>
      <c r="AS54" s="324"/>
      <c r="AT54" s="324"/>
      <c r="AU54" s="324"/>
      <c r="AV54" s="324"/>
      <c r="AW54" s="324"/>
      <c r="AX54" s="324"/>
      <c r="AY54" s="324"/>
      <c r="AZ54" s="324"/>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c r="BW54" s="324"/>
      <c r="BX54" s="324"/>
      <c r="BY54" s="324"/>
      <c r="BZ54" s="324"/>
      <c r="CA54" s="324"/>
      <c r="CB54" s="324"/>
      <c r="CC54" s="324"/>
      <c r="CD54" s="324"/>
      <c r="CE54" s="324"/>
      <c r="CF54" s="324"/>
      <c r="CG54" s="324"/>
      <c r="CH54" s="324"/>
      <c r="CI54" s="324"/>
      <c r="CJ54" s="324"/>
      <c r="CK54" s="324"/>
      <c r="CL54" s="324"/>
      <c r="CM54" s="324"/>
      <c r="CN54" s="324"/>
      <c r="CO54" s="324"/>
      <c r="CP54" s="324"/>
      <c r="CQ54" s="324"/>
      <c r="CR54" s="324"/>
      <c r="CS54" s="324"/>
      <c r="CT54" s="324"/>
      <c r="CU54" s="324"/>
      <c r="CV54" s="324"/>
      <c r="CW54" s="324"/>
      <c r="CX54" s="324"/>
      <c r="CY54" s="324"/>
      <c r="CZ54" s="324"/>
      <c r="DA54" s="324"/>
      <c r="DB54" s="324"/>
      <c r="DC54" s="324"/>
      <c r="DD54" s="324"/>
      <c r="DE54" s="324"/>
      <c r="DF54" s="324"/>
      <c r="DG54" s="324"/>
      <c r="DH54" s="324"/>
      <c r="DI54" s="324"/>
      <c r="DJ54" s="324"/>
      <c r="DK54" s="324"/>
      <c r="DL54" s="324"/>
      <c r="DM54" s="324"/>
      <c r="DN54" s="324"/>
      <c r="DO54" s="324"/>
      <c r="DP54" s="324"/>
      <c r="DQ54" s="324"/>
      <c r="DR54" s="324"/>
      <c r="DS54" s="324"/>
      <c r="DT54" s="324"/>
      <c r="DU54" s="324"/>
      <c r="DV54" s="324"/>
      <c r="DW54" s="324"/>
      <c r="DX54" s="324"/>
      <c r="DY54" s="324"/>
      <c r="DZ54" s="324"/>
      <c r="EA54" s="324"/>
      <c r="EB54" s="324"/>
      <c r="EC54" s="324"/>
      <c r="ED54" s="324"/>
      <c r="EE54" s="324"/>
      <c r="EF54" s="324"/>
      <c r="EG54" s="324"/>
      <c r="EH54" s="324"/>
      <c r="EI54" s="324"/>
      <c r="EJ54" s="324"/>
      <c r="EK54" s="324"/>
      <c r="EL54" s="324"/>
      <c r="EM54" s="324"/>
      <c r="EN54" s="324"/>
      <c r="EO54" s="324"/>
      <c r="EP54" s="324"/>
      <c r="EQ54" s="324"/>
      <c r="ER54" s="324"/>
      <c r="ES54" s="324"/>
      <c r="ET54" s="324"/>
      <c r="EU54" s="324"/>
      <c r="EV54" s="324"/>
      <c r="EW54" s="324"/>
      <c r="EX54" s="324"/>
      <c r="EY54" s="324"/>
      <c r="EZ54" s="324"/>
      <c r="FA54" s="324"/>
      <c r="FB54" s="324"/>
      <c r="FC54" s="324"/>
      <c r="FD54" s="324"/>
      <c r="FE54" s="324"/>
      <c r="FF54" s="324"/>
      <c r="FG54" s="324"/>
      <c r="FH54" s="324"/>
      <c r="FI54" s="324"/>
      <c r="FJ54" s="324"/>
      <c r="FK54" s="324"/>
      <c r="FL54" s="324"/>
      <c r="FM54" s="324"/>
      <c r="FN54" s="324"/>
      <c r="FO54" s="324"/>
      <c r="FP54" s="324"/>
      <c r="FQ54" s="324"/>
      <c r="FR54" s="324"/>
      <c r="FS54" s="324"/>
      <c r="FT54" s="324"/>
      <c r="FU54" s="324"/>
      <c r="FV54" s="324"/>
      <c r="FW54" s="324"/>
      <c r="FX54" s="324"/>
      <c r="FY54" s="324"/>
      <c r="FZ54" s="324"/>
      <c r="GA54" s="324"/>
      <c r="GB54" s="324"/>
      <c r="GC54" s="324"/>
      <c r="GD54" s="324"/>
      <c r="GE54" s="324"/>
      <c r="GF54" s="324"/>
      <c r="GG54" s="324"/>
      <c r="GH54" s="324"/>
      <c r="GI54" s="324"/>
      <c r="GJ54" s="324"/>
      <c r="GK54" s="324"/>
      <c r="GL54" s="324"/>
      <c r="GM54" s="324"/>
      <c r="GN54" s="324"/>
      <c r="GO54" s="324"/>
      <c r="GP54" s="324"/>
      <c r="GQ54" s="324"/>
      <c r="GR54" s="324"/>
      <c r="GS54" s="324"/>
      <c r="GT54" s="324"/>
      <c r="GU54" s="324"/>
      <c r="GV54" s="324"/>
      <c r="GW54" s="324"/>
      <c r="GX54" s="324"/>
      <c r="GY54" s="324"/>
      <c r="GZ54" s="324"/>
      <c r="HA54" s="324"/>
      <c r="HB54" s="324"/>
      <c r="HC54" s="324"/>
      <c r="HD54" s="324"/>
      <c r="HE54" s="324"/>
      <c r="HF54" s="324"/>
      <c r="HG54" s="324"/>
      <c r="HH54" s="324"/>
      <c r="HI54" s="324"/>
      <c r="HJ54" s="324"/>
      <c r="HK54" s="324"/>
      <c r="HL54" s="324"/>
      <c r="HM54" s="324"/>
      <c r="HN54" s="324"/>
      <c r="HO54" s="324"/>
      <c r="HP54" s="324"/>
      <c r="HQ54" s="324"/>
      <c r="HR54" s="324"/>
      <c r="HS54" s="324"/>
      <c r="HT54" s="324"/>
      <c r="HU54" s="324"/>
      <c r="HV54" s="324"/>
      <c r="HW54" s="324"/>
      <c r="HX54" s="324"/>
      <c r="HY54" s="324"/>
      <c r="HZ54" s="324"/>
      <c r="IA54" s="324"/>
      <c r="IB54" s="324"/>
      <c r="IC54" s="324"/>
      <c r="ID54" s="324"/>
      <c r="IE54" s="324"/>
      <c r="IF54" s="324"/>
      <c r="IG54" s="324"/>
      <c r="IH54" s="324"/>
      <c r="II54" s="324"/>
      <c r="IJ54" s="324"/>
      <c r="IK54" s="324"/>
      <c r="IL54" s="324"/>
      <c r="IM54" s="324"/>
      <c r="IN54" s="324"/>
      <c r="IO54" s="324"/>
      <c r="IP54" s="324"/>
      <c r="IQ54" s="324"/>
      <c r="IR54" s="324"/>
    </row>
    <row r="55" spans="1:252" ht="15">
      <c r="A55" s="301"/>
      <c r="B55" s="303"/>
      <c r="C55" s="301"/>
      <c r="D55" s="330"/>
      <c r="E55" s="330"/>
      <c r="F55" s="330"/>
      <c r="G55" s="330"/>
      <c r="H55" s="330"/>
      <c r="I55" s="301"/>
      <c r="J55" s="301"/>
      <c r="K55" s="324"/>
      <c r="L55" s="324"/>
      <c r="M55" s="324"/>
      <c r="N55" s="324"/>
      <c r="O55" s="324"/>
      <c r="P55" s="324"/>
      <c r="Q55" s="324"/>
      <c r="R55" s="324"/>
      <c r="S55" s="324"/>
      <c r="T55" s="324"/>
      <c r="U55" s="324"/>
      <c r="V55" s="324"/>
      <c r="W55" s="324"/>
      <c r="X55" s="324"/>
      <c r="Y55" s="324"/>
      <c r="Z55" s="324"/>
      <c r="AA55" s="324"/>
      <c r="AB55" s="324"/>
      <c r="AC55" s="324"/>
      <c r="AD55" s="324"/>
      <c r="AE55" s="324"/>
      <c r="AF55" s="324"/>
      <c r="AG55" s="324"/>
      <c r="AH55" s="324"/>
      <c r="AI55" s="324"/>
      <c r="AJ55" s="324"/>
      <c r="AK55" s="324"/>
      <c r="AL55" s="324"/>
      <c r="AM55" s="324"/>
      <c r="AN55" s="324"/>
      <c r="AO55" s="324"/>
      <c r="AP55" s="324"/>
      <c r="AQ55" s="324"/>
      <c r="AR55" s="324"/>
      <c r="AS55" s="324"/>
      <c r="AT55" s="324"/>
      <c r="AU55" s="324"/>
      <c r="AV55" s="324"/>
      <c r="AW55" s="324"/>
      <c r="AX55" s="324"/>
      <c r="AY55" s="324"/>
      <c r="AZ55" s="324"/>
      <c r="BA55" s="324"/>
      <c r="BB55" s="324"/>
      <c r="BC55" s="324"/>
      <c r="BD55" s="324"/>
      <c r="BE55" s="324"/>
      <c r="BF55" s="324"/>
      <c r="BG55" s="324"/>
      <c r="BH55" s="324"/>
      <c r="BI55" s="324"/>
      <c r="BJ55" s="324"/>
      <c r="BK55" s="324"/>
      <c r="BL55" s="324"/>
      <c r="BM55" s="324"/>
      <c r="BN55" s="324"/>
      <c r="BO55" s="324"/>
      <c r="BP55" s="324"/>
      <c r="BQ55" s="324"/>
      <c r="BR55" s="324"/>
      <c r="BS55" s="324"/>
      <c r="BT55" s="324"/>
      <c r="BU55" s="324"/>
      <c r="BV55" s="324"/>
      <c r="BW55" s="324"/>
      <c r="BX55" s="324"/>
      <c r="BY55" s="324"/>
      <c r="BZ55" s="324"/>
      <c r="CA55" s="324"/>
      <c r="CB55" s="324"/>
      <c r="CC55" s="324"/>
      <c r="CD55" s="324"/>
      <c r="CE55" s="324"/>
      <c r="CF55" s="324"/>
      <c r="CG55" s="324"/>
      <c r="CH55" s="324"/>
      <c r="CI55" s="324"/>
      <c r="CJ55" s="324"/>
      <c r="CK55" s="324"/>
      <c r="CL55" s="324"/>
      <c r="CM55" s="324"/>
      <c r="CN55" s="324"/>
      <c r="CO55" s="324"/>
      <c r="CP55" s="324"/>
      <c r="CQ55" s="324"/>
      <c r="CR55" s="324"/>
      <c r="CS55" s="324"/>
      <c r="CT55" s="324"/>
      <c r="CU55" s="324"/>
      <c r="CV55" s="324"/>
      <c r="CW55" s="324"/>
      <c r="CX55" s="324"/>
      <c r="CY55" s="324"/>
      <c r="CZ55" s="324"/>
      <c r="DA55" s="324"/>
      <c r="DB55" s="324"/>
      <c r="DC55" s="324"/>
      <c r="DD55" s="324"/>
      <c r="DE55" s="324"/>
      <c r="DF55" s="324"/>
      <c r="DG55" s="324"/>
      <c r="DH55" s="324"/>
      <c r="DI55" s="324"/>
      <c r="DJ55" s="324"/>
      <c r="DK55" s="324"/>
      <c r="DL55" s="324"/>
      <c r="DM55" s="324"/>
      <c r="DN55" s="324"/>
      <c r="DO55" s="324"/>
      <c r="DP55" s="324"/>
      <c r="DQ55" s="324"/>
      <c r="DR55" s="324"/>
      <c r="DS55" s="324"/>
      <c r="DT55" s="324"/>
      <c r="DU55" s="324"/>
      <c r="DV55" s="324"/>
      <c r="DW55" s="324"/>
      <c r="DX55" s="324"/>
      <c r="DY55" s="324"/>
      <c r="DZ55" s="324"/>
      <c r="EA55" s="324"/>
      <c r="EB55" s="324"/>
      <c r="EC55" s="324"/>
      <c r="ED55" s="324"/>
      <c r="EE55" s="324"/>
      <c r="EF55" s="324"/>
      <c r="EG55" s="324"/>
      <c r="EH55" s="324"/>
      <c r="EI55" s="324"/>
      <c r="EJ55" s="324"/>
      <c r="EK55" s="324"/>
      <c r="EL55" s="324"/>
      <c r="EM55" s="324"/>
      <c r="EN55" s="324"/>
      <c r="EO55" s="324"/>
      <c r="EP55" s="324"/>
      <c r="EQ55" s="324"/>
      <c r="ER55" s="324"/>
      <c r="ES55" s="324"/>
      <c r="ET55" s="324"/>
      <c r="EU55" s="324"/>
      <c r="EV55" s="324"/>
      <c r="EW55" s="324"/>
      <c r="EX55" s="324"/>
      <c r="EY55" s="324"/>
      <c r="EZ55" s="324"/>
      <c r="FA55" s="324"/>
      <c r="FB55" s="324"/>
      <c r="FC55" s="324"/>
      <c r="FD55" s="324"/>
      <c r="FE55" s="324"/>
      <c r="FF55" s="324"/>
      <c r="FG55" s="324"/>
      <c r="FH55" s="324"/>
      <c r="FI55" s="324"/>
      <c r="FJ55" s="324"/>
      <c r="FK55" s="324"/>
      <c r="FL55" s="324"/>
      <c r="FM55" s="324"/>
      <c r="FN55" s="324"/>
      <c r="FO55" s="324"/>
      <c r="FP55" s="324"/>
      <c r="FQ55" s="324"/>
      <c r="FR55" s="324"/>
      <c r="FS55" s="324"/>
      <c r="FT55" s="324"/>
      <c r="FU55" s="324"/>
      <c r="FV55" s="324"/>
      <c r="FW55" s="324"/>
      <c r="FX55" s="324"/>
      <c r="FY55" s="324"/>
      <c r="FZ55" s="324"/>
      <c r="GA55" s="324"/>
      <c r="GB55" s="324"/>
      <c r="GC55" s="324"/>
      <c r="GD55" s="324"/>
      <c r="GE55" s="324"/>
      <c r="GF55" s="324"/>
      <c r="GG55" s="324"/>
      <c r="GH55" s="324"/>
      <c r="GI55" s="324"/>
      <c r="GJ55" s="324"/>
      <c r="GK55" s="324"/>
      <c r="GL55" s="324"/>
      <c r="GM55" s="324"/>
      <c r="GN55" s="324"/>
      <c r="GO55" s="324"/>
      <c r="GP55" s="324"/>
      <c r="GQ55" s="324"/>
      <c r="GR55" s="324"/>
      <c r="GS55" s="324"/>
      <c r="GT55" s="324"/>
      <c r="GU55" s="324"/>
      <c r="GV55" s="324"/>
      <c r="GW55" s="324"/>
      <c r="GX55" s="324"/>
      <c r="GY55" s="324"/>
      <c r="GZ55" s="324"/>
      <c r="HA55" s="324"/>
      <c r="HB55" s="324"/>
      <c r="HC55" s="324"/>
      <c r="HD55" s="324"/>
      <c r="HE55" s="324"/>
      <c r="HF55" s="324"/>
      <c r="HG55" s="324"/>
      <c r="HH55" s="324"/>
      <c r="HI55" s="324"/>
      <c r="HJ55" s="324"/>
      <c r="HK55" s="324"/>
      <c r="HL55" s="324"/>
      <c r="HM55" s="324"/>
      <c r="HN55" s="324"/>
      <c r="HO55" s="324"/>
      <c r="HP55" s="324"/>
      <c r="HQ55" s="324"/>
      <c r="HR55" s="324"/>
      <c r="HS55" s="324"/>
      <c r="HT55" s="324"/>
      <c r="HU55" s="324"/>
      <c r="HV55" s="324"/>
      <c r="HW55" s="324"/>
      <c r="HX55" s="324"/>
      <c r="HY55" s="324"/>
      <c r="HZ55" s="324"/>
      <c r="IA55" s="324"/>
      <c r="IB55" s="324"/>
      <c r="IC55" s="324"/>
      <c r="ID55" s="324"/>
      <c r="IE55" s="324"/>
      <c r="IF55" s="324"/>
      <c r="IG55" s="324"/>
      <c r="IH55" s="324"/>
      <c r="II55" s="324"/>
      <c r="IJ55" s="324"/>
      <c r="IK55" s="324"/>
      <c r="IL55" s="324"/>
      <c r="IM55" s="324"/>
      <c r="IN55" s="324"/>
      <c r="IO55" s="324"/>
      <c r="IP55" s="324"/>
      <c r="IQ55" s="324"/>
      <c r="IR55" s="324"/>
    </row>
    <row r="56" spans="1:252" ht="15">
      <c r="A56" s="301"/>
      <c r="B56" s="325" t="e">
        <v>#REF!</v>
      </c>
      <c r="C56" s="301"/>
      <c r="D56" s="330" t="e">
        <v>#REF!</v>
      </c>
      <c r="E56" s="330" t="e">
        <v>#REF!</v>
      </c>
      <c r="F56" s="330" t="e">
        <v>#REF!</v>
      </c>
      <c r="G56" s="330" t="e">
        <v>#REF!</v>
      </c>
      <c r="H56" s="330" t="e">
        <v>#REF!</v>
      </c>
      <c r="I56" s="301"/>
      <c r="J56" s="301"/>
      <c r="K56" s="324"/>
      <c r="L56" s="324"/>
      <c r="M56" s="324"/>
      <c r="N56" s="324"/>
      <c r="O56" s="324"/>
      <c r="P56" s="324"/>
      <c r="Q56" s="324"/>
      <c r="R56" s="324"/>
      <c r="S56" s="324"/>
      <c r="T56" s="324"/>
      <c r="U56" s="324"/>
      <c r="V56" s="324"/>
      <c r="W56" s="324"/>
      <c r="X56" s="324"/>
      <c r="Y56" s="324"/>
      <c r="Z56" s="324"/>
      <c r="AA56" s="324"/>
      <c r="AB56" s="324"/>
      <c r="AC56" s="324"/>
      <c r="AD56" s="324"/>
      <c r="AE56" s="324"/>
      <c r="AF56" s="324"/>
      <c r="AG56" s="324"/>
      <c r="AH56" s="324"/>
      <c r="AI56" s="324"/>
      <c r="AJ56" s="324"/>
      <c r="AK56" s="324"/>
      <c r="AL56" s="324"/>
      <c r="AM56" s="324"/>
      <c r="AN56" s="324"/>
      <c r="AO56" s="324"/>
      <c r="AP56" s="324"/>
      <c r="AQ56" s="324"/>
      <c r="AR56" s="324"/>
      <c r="AS56" s="324"/>
      <c r="AT56" s="324"/>
      <c r="AU56" s="324"/>
      <c r="AV56" s="324"/>
      <c r="AW56" s="324"/>
      <c r="AX56" s="324"/>
      <c r="AY56" s="324"/>
      <c r="AZ56" s="324"/>
      <c r="BA56" s="324"/>
      <c r="BB56" s="324"/>
      <c r="BC56" s="324"/>
      <c r="BD56" s="324"/>
      <c r="BE56" s="324"/>
      <c r="BF56" s="324"/>
      <c r="BG56" s="324"/>
      <c r="BH56" s="324"/>
      <c r="BI56" s="324"/>
      <c r="BJ56" s="324"/>
      <c r="BK56" s="324"/>
      <c r="BL56" s="324"/>
      <c r="BM56" s="324"/>
      <c r="BN56" s="324"/>
      <c r="BO56" s="324"/>
      <c r="BP56" s="324"/>
      <c r="BQ56" s="324"/>
      <c r="BR56" s="324"/>
      <c r="BS56" s="324"/>
      <c r="BT56" s="324"/>
      <c r="BU56" s="324"/>
      <c r="BV56" s="324"/>
      <c r="BW56" s="324"/>
      <c r="BX56" s="324"/>
      <c r="BY56" s="324"/>
      <c r="BZ56" s="324"/>
      <c r="CA56" s="324"/>
      <c r="CB56" s="324"/>
      <c r="CC56" s="324"/>
      <c r="CD56" s="324"/>
      <c r="CE56" s="324"/>
      <c r="CF56" s="324"/>
      <c r="CG56" s="324"/>
      <c r="CH56" s="324"/>
      <c r="CI56" s="324"/>
      <c r="CJ56" s="324"/>
      <c r="CK56" s="324"/>
      <c r="CL56" s="324"/>
      <c r="CM56" s="324"/>
      <c r="CN56" s="324"/>
      <c r="CO56" s="324"/>
      <c r="CP56" s="324"/>
      <c r="CQ56" s="324"/>
      <c r="CR56" s="324"/>
      <c r="CS56" s="324"/>
      <c r="CT56" s="324"/>
      <c r="CU56" s="324"/>
      <c r="CV56" s="324"/>
      <c r="CW56" s="324"/>
      <c r="CX56" s="324"/>
      <c r="CY56" s="324"/>
      <c r="CZ56" s="324"/>
      <c r="DA56" s="324"/>
      <c r="DB56" s="324"/>
      <c r="DC56" s="324"/>
      <c r="DD56" s="324"/>
      <c r="DE56" s="324"/>
      <c r="DF56" s="324"/>
      <c r="DG56" s="324"/>
      <c r="DH56" s="324"/>
      <c r="DI56" s="324"/>
      <c r="DJ56" s="324"/>
      <c r="DK56" s="324"/>
      <c r="DL56" s="324"/>
      <c r="DM56" s="324"/>
      <c r="DN56" s="324"/>
      <c r="DO56" s="324"/>
      <c r="DP56" s="324"/>
      <c r="DQ56" s="324"/>
      <c r="DR56" s="324"/>
      <c r="DS56" s="324"/>
      <c r="DT56" s="324"/>
      <c r="DU56" s="324"/>
      <c r="DV56" s="324"/>
      <c r="DW56" s="324"/>
      <c r="DX56" s="324"/>
      <c r="DY56" s="324"/>
      <c r="DZ56" s="324"/>
      <c r="EA56" s="324"/>
      <c r="EB56" s="324"/>
      <c r="EC56" s="324"/>
      <c r="ED56" s="324"/>
      <c r="EE56" s="324"/>
      <c r="EF56" s="324"/>
      <c r="EG56" s="324"/>
      <c r="EH56" s="324"/>
      <c r="EI56" s="324"/>
      <c r="EJ56" s="324"/>
      <c r="EK56" s="324"/>
      <c r="EL56" s="324"/>
      <c r="EM56" s="324"/>
      <c r="EN56" s="324"/>
      <c r="EO56" s="324"/>
      <c r="EP56" s="324"/>
      <c r="EQ56" s="324"/>
      <c r="ER56" s="324"/>
      <c r="ES56" s="324"/>
      <c r="ET56" s="324"/>
      <c r="EU56" s="324"/>
      <c r="EV56" s="324"/>
      <c r="EW56" s="324"/>
      <c r="EX56" s="324"/>
      <c r="EY56" s="324"/>
      <c r="EZ56" s="324"/>
      <c r="FA56" s="324"/>
      <c r="FB56" s="324"/>
      <c r="FC56" s="324"/>
      <c r="FD56" s="324"/>
      <c r="FE56" s="324"/>
      <c r="FF56" s="324"/>
      <c r="FG56" s="324"/>
      <c r="FH56" s="324"/>
      <c r="FI56" s="324"/>
      <c r="FJ56" s="324"/>
      <c r="FK56" s="324"/>
      <c r="FL56" s="324"/>
      <c r="FM56" s="324"/>
      <c r="FN56" s="324"/>
      <c r="FO56" s="324"/>
      <c r="FP56" s="324"/>
      <c r="FQ56" s="324"/>
      <c r="FR56" s="324"/>
      <c r="FS56" s="324"/>
      <c r="FT56" s="324"/>
      <c r="FU56" s="324"/>
      <c r="FV56" s="324"/>
      <c r="FW56" s="324"/>
      <c r="FX56" s="324"/>
      <c r="FY56" s="324"/>
      <c r="FZ56" s="324"/>
      <c r="GA56" s="324"/>
      <c r="GB56" s="324"/>
      <c r="GC56" s="324"/>
      <c r="GD56" s="324"/>
      <c r="GE56" s="324"/>
      <c r="GF56" s="324"/>
      <c r="GG56" s="324"/>
      <c r="GH56" s="324"/>
      <c r="GI56" s="324"/>
      <c r="GJ56" s="324"/>
      <c r="GK56" s="324"/>
      <c r="GL56" s="324"/>
      <c r="GM56" s="324"/>
      <c r="GN56" s="324"/>
      <c r="GO56" s="324"/>
      <c r="GP56" s="324"/>
      <c r="GQ56" s="324"/>
      <c r="GR56" s="324"/>
      <c r="GS56" s="324"/>
      <c r="GT56" s="324"/>
      <c r="GU56" s="324"/>
      <c r="GV56" s="324"/>
      <c r="GW56" s="324"/>
      <c r="GX56" s="324"/>
      <c r="GY56" s="324"/>
      <c r="GZ56" s="324"/>
      <c r="HA56" s="324"/>
      <c r="HB56" s="324"/>
      <c r="HC56" s="324"/>
      <c r="HD56" s="324"/>
      <c r="HE56" s="324"/>
      <c r="HF56" s="324"/>
      <c r="HG56" s="324"/>
      <c r="HH56" s="324"/>
      <c r="HI56" s="324"/>
      <c r="HJ56" s="324"/>
      <c r="HK56" s="324"/>
      <c r="HL56" s="324"/>
      <c r="HM56" s="324"/>
      <c r="HN56" s="324"/>
      <c r="HO56" s="324"/>
      <c r="HP56" s="324"/>
      <c r="HQ56" s="324"/>
      <c r="HR56" s="324"/>
      <c r="HS56" s="324"/>
      <c r="HT56" s="324"/>
      <c r="HU56" s="324"/>
      <c r="HV56" s="324"/>
      <c r="HW56" s="324"/>
      <c r="HX56" s="324"/>
      <c r="HY56" s="324"/>
      <c r="HZ56" s="324"/>
      <c r="IA56" s="324"/>
      <c r="IB56" s="324"/>
      <c r="IC56" s="324"/>
      <c r="ID56" s="324"/>
      <c r="IE56" s="324"/>
      <c r="IF56" s="324"/>
      <c r="IG56" s="324"/>
      <c r="IH56" s="324"/>
      <c r="II56" s="324"/>
      <c r="IJ56" s="324"/>
      <c r="IK56" s="324"/>
      <c r="IL56" s="324"/>
      <c r="IM56" s="324"/>
      <c r="IN56" s="324"/>
      <c r="IO56" s="324"/>
      <c r="IP56" s="324"/>
      <c r="IQ56" s="324"/>
      <c r="IR56" s="324"/>
    </row>
    <row r="57" spans="1:252" ht="15">
      <c r="A57" s="301"/>
      <c r="B57" s="325" t="e">
        <v>#REF!</v>
      </c>
      <c r="C57" s="301"/>
      <c r="D57" s="330" t="e">
        <v>#REF!</v>
      </c>
      <c r="E57" s="330" t="e">
        <v>#REF!</v>
      </c>
      <c r="F57" s="330" t="e">
        <v>#REF!</v>
      </c>
      <c r="G57" s="330" t="e">
        <v>#REF!</v>
      </c>
      <c r="H57" s="330" t="e">
        <v>#REF!</v>
      </c>
      <c r="I57" s="301"/>
      <c r="J57" s="301"/>
      <c r="K57" s="324"/>
      <c r="L57" s="324"/>
      <c r="M57" s="324"/>
      <c r="N57" s="324"/>
      <c r="O57" s="324"/>
      <c r="P57" s="324"/>
      <c r="Q57" s="324"/>
      <c r="R57" s="324"/>
      <c r="S57" s="324"/>
      <c r="T57" s="324"/>
      <c r="U57" s="324"/>
      <c r="V57" s="324"/>
      <c r="W57" s="324"/>
      <c r="X57" s="324"/>
      <c r="Y57" s="324"/>
      <c r="Z57" s="324"/>
      <c r="AA57" s="324"/>
      <c r="AB57" s="324"/>
      <c r="AC57" s="324"/>
      <c r="AD57" s="324"/>
      <c r="AE57" s="324"/>
      <c r="AF57" s="324"/>
      <c r="AG57" s="324"/>
      <c r="AH57" s="324"/>
      <c r="AI57" s="324"/>
      <c r="AJ57" s="324"/>
      <c r="AK57" s="324"/>
      <c r="AL57" s="324"/>
      <c r="AM57" s="324"/>
      <c r="AN57" s="324"/>
      <c r="AO57" s="324"/>
      <c r="AP57" s="324"/>
      <c r="AQ57" s="324"/>
      <c r="AR57" s="324"/>
      <c r="AS57" s="324"/>
      <c r="AT57" s="324"/>
      <c r="AU57" s="324"/>
      <c r="AV57" s="324"/>
      <c r="AW57" s="324"/>
      <c r="AX57" s="324"/>
      <c r="AY57" s="324"/>
      <c r="AZ57" s="324"/>
      <c r="BA57" s="324"/>
      <c r="BB57" s="324"/>
      <c r="BC57" s="324"/>
      <c r="BD57" s="324"/>
      <c r="BE57" s="324"/>
      <c r="BF57" s="324"/>
      <c r="BG57" s="324"/>
      <c r="BH57" s="324"/>
      <c r="BI57" s="324"/>
      <c r="BJ57" s="324"/>
      <c r="BK57" s="324"/>
      <c r="BL57" s="324"/>
      <c r="BM57" s="324"/>
      <c r="BN57" s="324"/>
      <c r="BO57" s="324"/>
      <c r="BP57" s="324"/>
      <c r="BQ57" s="324"/>
      <c r="BR57" s="324"/>
      <c r="BS57" s="324"/>
      <c r="BT57" s="324"/>
      <c r="BU57" s="324"/>
      <c r="BV57" s="324"/>
      <c r="BW57" s="324"/>
      <c r="BX57" s="324"/>
      <c r="BY57" s="324"/>
      <c r="BZ57" s="324"/>
      <c r="CA57" s="324"/>
      <c r="CB57" s="324"/>
      <c r="CC57" s="324"/>
      <c r="CD57" s="324"/>
      <c r="CE57" s="324"/>
      <c r="CF57" s="324"/>
      <c r="CG57" s="324"/>
      <c r="CH57" s="324"/>
      <c r="CI57" s="324"/>
      <c r="CJ57" s="324"/>
      <c r="CK57" s="324"/>
      <c r="CL57" s="324"/>
      <c r="CM57" s="324"/>
      <c r="CN57" s="324"/>
      <c r="CO57" s="324"/>
      <c r="CP57" s="324"/>
      <c r="CQ57" s="324"/>
      <c r="CR57" s="324"/>
      <c r="CS57" s="324"/>
      <c r="CT57" s="324"/>
      <c r="CU57" s="324"/>
      <c r="CV57" s="324"/>
      <c r="CW57" s="324"/>
      <c r="CX57" s="324"/>
      <c r="CY57" s="324"/>
      <c r="CZ57" s="324"/>
      <c r="DA57" s="324"/>
      <c r="DB57" s="324"/>
      <c r="DC57" s="324"/>
      <c r="DD57" s="324"/>
      <c r="DE57" s="324"/>
      <c r="DF57" s="324"/>
      <c r="DG57" s="324"/>
      <c r="DH57" s="324"/>
      <c r="DI57" s="324"/>
      <c r="DJ57" s="324"/>
      <c r="DK57" s="324"/>
      <c r="DL57" s="324"/>
      <c r="DM57" s="324"/>
      <c r="DN57" s="324"/>
      <c r="DO57" s="324"/>
      <c r="DP57" s="324"/>
      <c r="DQ57" s="324"/>
      <c r="DR57" s="324"/>
      <c r="DS57" s="324"/>
      <c r="DT57" s="324"/>
      <c r="DU57" s="324"/>
      <c r="DV57" s="324"/>
      <c r="DW57" s="324"/>
      <c r="DX57" s="324"/>
      <c r="DY57" s="324"/>
      <c r="DZ57" s="324"/>
      <c r="EA57" s="324"/>
      <c r="EB57" s="324"/>
      <c r="EC57" s="324"/>
      <c r="ED57" s="324"/>
      <c r="EE57" s="324"/>
      <c r="EF57" s="324"/>
      <c r="EG57" s="324"/>
      <c r="EH57" s="324"/>
      <c r="EI57" s="324"/>
      <c r="EJ57" s="324"/>
      <c r="EK57" s="324"/>
      <c r="EL57" s="324"/>
      <c r="EM57" s="324"/>
      <c r="EN57" s="324"/>
      <c r="EO57" s="324"/>
      <c r="EP57" s="324"/>
      <c r="EQ57" s="324"/>
      <c r="ER57" s="324"/>
      <c r="ES57" s="324"/>
      <c r="ET57" s="324"/>
      <c r="EU57" s="324"/>
      <c r="EV57" s="324"/>
      <c r="EW57" s="324"/>
      <c r="EX57" s="324"/>
      <c r="EY57" s="324"/>
      <c r="EZ57" s="324"/>
      <c r="FA57" s="324"/>
      <c r="FB57" s="324"/>
      <c r="FC57" s="324"/>
      <c r="FD57" s="324"/>
      <c r="FE57" s="324"/>
      <c r="FF57" s="324"/>
      <c r="FG57" s="324"/>
      <c r="FH57" s="324"/>
      <c r="FI57" s="324"/>
      <c r="FJ57" s="324"/>
      <c r="FK57" s="324"/>
      <c r="FL57" s="324"/>
      <c r="FM57" s="324"/>
      <c r="FN57" s="324"/>
      <c r="FO57" s="324"/>
      <c r="FP57" s="324"/>
      <c r="FQ57" s="324"/>
      <c r="FR57" s="324"/>
      <c r="FS57" s="324"/>
      <c r="FT57" s="324"/>
      <c r="FU57" s="324"/>
      <c r="FV57" s="324"/>
      <c r="FW57" s="324"/>
      <c r="FX57" s="324"/>
      <c r="FY57" s="324"/>
      <c r="FZ57" s="324"/>
      <c r="GA57" s="324"/>
      <c r="GB57" s="324"/>
      <c r="GC57" s="324"/>
      <c r="GD57" s="324"/>
      <c r="GE57" s="324"/>
      <c r="GF57" s="324"/>
      <c r="GG57" s="324"/>
      <c r="GH57" s="324"/>
      <c r="GI57" s="324"/>
      <c r="GJ57" s="324"/>
      <c r="GK57" s="324"/>
      <c r="GL57" s="324"/>
      <c r="GM57" s="324"/>
      <c r="GN57" s="324"/>
      <c r="GO57" s="324"/>
      <c r="GP57" s="324"/>
      <c r="GQ57" s="324"/>
      <c r="GR57" s="324"/>
      <c r="GS57" s="324"/>
      <c r="GT57" s="324"/>
      <c r="GU57" s="324"/>
      <c r="GV57" s="324"/>
      <c r="GW57" s="324"/>
      <c r="GX57" s="324"/>
      <c r="GY57" s="324"/>
      <c r="GZ57" s="324"/>
      <c r="HA57" s="324"/>
      <c r="HB57" s="324"/>
      <c r="HC57" s="324"/>
      <c r="HD57" s="324"/>
      <c r="HE57" s="324"/>
      <c r="HF57" s="324"/>
      <c r="HG57" s="324"/>
      <c r="HH57" s="324"/>
      <c r="HI57" s="324"/>
      <c r="HJ57" s="324"/>
      <c r="HK57" s="324"/>
      <c r="HL57" s="324"/>
      <c r="HM57" s="324"/>
      <c r="HN57" s="324"/>
      <c r="HO57" s="324"/>
      <c r="HP57" s="324"/>
      <c r="HQ57" s="324"/>
      <c r="HR57" s="324"/>
      <c r="HS57" s="324"/>
      <c r="HT57" s="324"/>
      <c r="HU57" s="324"/>
      <c r="HV57" s="324"/>
      <c r="HW57" s="324"/>
      <c r="HX57" s="324"/>
      <c r="HY57" s="324"/>
      <c r="HZ57" s="324"/>
      <c r="IA57" s="324"/>
      <c r="IB57" s="324"/>
      <c r="IC57" s="324"/>
      <c r="ID57" s="324"/>
      <c r="IE57" s="324"/>
      <c r="IF57" s="324"/>
      <c r="IG57" s="324"/>
      <c r="IH57" s="324"/>
      <c r="II57" s="324"/>
      <c r="IJ57" s="324"/>
      <c r="IK57" s="324"/>
      <c r="IL57" s="324"/>
      <c r="IM57" s="324"/>
      <c r="IN57" s="324"/>
      <c r="IO57" s="324"/>
      <c r="IP57" s="324"/>
      <c r="IQ57" s="324"/>
      <c r="IR57" s="324"/>
    </row>
    <row r="58" spans="1:252" ht="15">
      <c r="A58" s="301"/>
      <c r="B58" s="325" t="e">
        <v>#REF!</v>
      </c>
      <c r="C58" s="301"/>
      <c r="D58" s="330" t="e">
        <v>#REF!</v>
      </c>
      <c r="E58" s="330" t="e">
        <v>#REF!</v>
      </c>
      <c r="F58" s="330" t="e">
        <v>#REF!</v>
      </c>
      <c r="G58" s="330" t="e">
        <v>#REF!</v>
      </c>
      <c r="H58" s="330" t="e">
        <v>#REF!</v>
      </c>
      <c r="I58" s="301"/>
      <c r="J58" s="301"/>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4"/>
      <c r="AL58" s="324"/>
      <c r="AM58" s="324"/>
      <c r="AN58" s="324"/>
      <c r="AO58" s="324"/>
      <c r="AP58" s="324"/>
      <c r="AQ58" s="324"/>
      <c r="AR58" s="324"/>
      <c r="AS58" s="324"/>
      <c r="AT58" s="324"/>
      <c r="AU58" s="324"/>
      <c r="AV58" s="324"/>
      <c r="AW58" s="324"/>
      <c r="AX58" s="324"/>
      <c r="AY58" s="324"/>
      <c r="AZ58" s="324"/>
      <c r="BA58" s="324"/>
      <c r="BB58" s="324"/>
      <c r="BC58" s="324"/>
      <c r="BD58" s="324"/>
      <c r="BE58" s="324"/>
      <c r="BF58" s="324"/>
      <c r="BG58" s="324"/>
      <c r="BH58" s="324"/>
      <c r="BI58" s="324"/>
      <c r="BJ58" s="324"/>
      <c r="BK58" s="324"/>
      <c r="BL58" s="324"/>
      <c r="BM58" s="324"/>
      <c r="BN58" s="324"/>
      <c r="BO58" s="324"/>
      <c r="BP58" s="324"/>
      <c r="BQ58" s="324"/>
      <c r="BR58" s="324"/>
      <c r="BS58" s="324"/>
      <c r="BT58" s="324"/>
      <c r="BU58" s="324"/>
      <c r="BV58" s="324"/>
      <c r="BW58" s="324"/>
      <c r="BX58" s="324"/>
      <c r="BY58" s="324"/>
      <c r="BZ58" s="324"/>
      <c r="CA58" s="324"/>
      <c r="CB58" s="324"/>
      <c r="CC58" s="324"/>
      <c r="CD58" s="324"/>
      <c r="CE58" s="324"/>
      <c r="CF58" s="324"/>
      <c r="CG58" s="324"/>
      <c r="CH58" s="324"/>
      <c r="CI58" s="324"/>
      <c r="CJ58" s="324"/>
      <c r="CK58" s="324"/>
      <c r="CL58" s="324"/>
      <c r="CM58" s="324"/>
      <c r="CN58" s="324"/>
      <c r="CO58" s="324"/>
      <c r="CP58" s="324"/>
      <c r="CQ58" s="324"/>
      <c r="CR58" s="324"/>
      <c r="CS58" s="324"/>
      <c r="CT58" s="324"/>
      <c r="CU58" s="324"/>
      <c r="CV58" s="324"/>
      <c r="CW58" s="324"/>
      <c r="CX58" s="324"/>
      <c r="CY58" s="324"/>
      <c r="CZ58" s="324"/>
      <c r="DA58" s="324"/>
      <c r="DB58" s="324"/>
      <c r="DC58" s="324"/>
      <c r="DD58" s="324"/>
      <c r="DE58" s="324"/>
      <c r="DF58" s="324"/>
      <c r="DG58" s="324"/>
      <c r="DH58" s="324"/>
      <c r="DI58" s="324"/>
      <c r="DJ58" s="324"/>
      <c r="DK58" s="324"/>
      <c r="DL58" s="324"/>
      <c r="DM58" s="324"/>
      <c r="DN58" s="324"/>
      <c r="DO58" s="324"/>
      <c r="DP58" s="324"/>
      <c r="DQ58" s="324"/>
      <c r="DR58" s="324"/>
      <c r="DS58" s="324"/>
      <c r="DT58" s="324"/>
      <c r="DU58" s="324"/>
      <c r="DV58" s="324"/>
      <c r="DW58" s="324"/>
      <c r="DX58" s="324"/>
      <c r="DY58" s="324"/>
      <c r="DZ58" s="324"/>
      <c r="EA58" s="324"/>
      <c r="EB58" s="324"/>
      <c r="EC58" s="324"/>
      <c r="ED58" s="324"/>
      <c r="EE58" s="324"/>
      <c r="EF58" s="324"/>
      <c r="EG58" s="324"/>
      <c r="EH58" s="324"/>
      <c r="EI58" s="324"/>
      <c r="EJ58" s="324"/>
      <c r="EK58" s="324"/>
      <c r="EL58" s="324"/>
      <c r="EM58" s="324"/>
      <c r="EN58" s="324"/>
      <c r="EO58" s="324"/>
      <c r="EP58" s="324"/>
      <c r="EQ58" s="324"/>
      <c r="ER58" s="324"/>
      <c r="ES58" s="324"/>
      <c r="ET58" s="324"/>
      <c r="EU58" s="324"/>
      <c r="EV58" s="324"/>
      <c r="EW58" s="324"/>
      <c r="EX58" s="324"/>
      <c r="EY58" s="324"/>
      <c r="EZ58" s="324"/>
      <c r="FA58" s="324"/>
      <c r="FB58" s="324"/>
      <c r="FC58" s="324"/>
      <c r="FD58" s="324"/>
      <c r="FE58" s="324"/>
      <c r="FF58" s="324"/>
      <c r="FG58" s="324"/>
      <c r="FH58" s="324"/>
      <c r="FI58" s="324"/>
      <c r="FJ58" s="324"/>
      <c r="FK58" s="324"/>
      <c r="FL58" s="324"/>
      <c r="FM58" s="324"/>
      <c r="FN58" s="324"/>
      <c r="FO58" s="324"/>
      <c r="FP58" s="324"/>
      <c r="FQ58" s="324"/>
      <c r="FR58" s="324"/>
      <c r="FS58" s="324"/>
      <c r="FT58" s="324"/>
      <c r="FU58" s="324"/>
      <c r="FV58" s="324"/>
      <c r="FW58" s="324"/>
      <c r="FX58" s="324"/>
      <c r="FY58" s="324"/>
      <c r="FZ58" s="324"/>
      <c r="GA58" s="324"/>
      <c r="GB58" s="324"/>
      <c r="GC58" s="324"/>
      <c r="GD58" s="324"/>
      <c r="GE58" s="324"/>
      <c r="GF58" s="324"/>
      <c r="GG58" s="324"/>
      <c r="GH58" s="324"/>
      <c r="GI58" s="324"/>
      <c r="GJ58" s="324"/>
      <c r="GK58" s="324"/>
      <c r="GL58" s="324"/>
      <c r="GM58" s="324"/>
      <c r="GN58" s="324"/>
      <c r="GO58" s="324"/>
      <c r="GP58" s="324"/>
      <c r="GQ58" s="324"/>
      <c r="GR58" s="324"/>
      <c r="GS58" s="324"/>
      <c r="GT58" s="324"/>
      <c r="GU58" s="324"/>
      <c r="GV58" s="324"/>
      <c r="GW58" s="324"/>
      <c r="GX58" s="324"/>
      <c r="GY58" s="324"/>
      <c r="GZ58" s="324"/>
      <c r="HA58" s="324"/>
      <c r="HB58" s="324"/>
      <c r="HC58" s="324"/>
      <c r="HD58" s="324"/>
      <c r="HE58" s="324"/>
      <c r="HF58" s="324"/>
      <c r="HG58" s="324"/>
      <c r="HH58" s="324"/>
      <c r="HI58" s="324"/>
      <c r="HJ58" s="324"/>
      <c r="HK58" s="324"/>
      <c r="HL58" s="324"/>
      <c r="HM58" s="324"/>
      <c r="HN58" s="324"/>
      <c r="HO58" s="324"/>
      <c r="HP58" s="324"/>
      <c r="HQ58" s="324"/>
      <c r="HR58" s="324"/>
      <c r="HS58" s="324"/>
      <c r="HT58" s="324"/>
      <c r="HU58" s="324"/>
      <c r="HV58" s="324"/>
      <c r="HW58" s="324"/>
      <c r="HX58" s="324"/>
      <c r="HY58" s="324"/>
      <c r="HZ58" s="324"/>
      <c r="IA58" s="324"/>
      <c r="IB58" s="324"/>
      <c r="IC58" s="324"/>
      <c r="ID58" s="324"/>
      <c r="IE58" s="324"/>
      <c r="IF58" s="324"/>
      <c r="IG58" s="324"/>
      <c r="IH58" s="324"/>
      <c r="II58" s="324"/>
      <c r="IJ58" s="324"/>
      <c r="IK58" s="324"/>
      <c r="IL58" s="324"/>
      <c r="IM58" s="324"/>
      <c r="IN58" s="324"/>
      <c r="IO58" s="324"/>
      <c r="IP58" s="324"/>
      <c r="IQ58" s="324"/>
      <c r="IR58" s="324"/>
    </row>
    <row r="59" spans="1:252" ht="15">
      <c r="A59" s="301"/>
      <c r="B59" s="325" t="e">
        <v>#REF!</v>
      </c>
      <c r="C59" s="301"/>
      <c r="D59" s="330" t="e">
        <v>#REF!</v>
      </c>
      <c r="E59" s="330" t="e">
        <v>#REF!</v>
      </c>
      <c r="F59" s="330" t="e">
        <v>#REF!</v>
      </c>
      <c r="G59" s="330" t="e">
        <v>#REF!</v>
      </c>
      <c r="H59" s="330" t="e">
        <v>#REF!</v>
      </c>
      <c r="I59" s="301"/>
      <c r="J59" s="301"/>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4"/>
      <c r="AH59" s="324"/>
      <c r="AI59" s="324"/>
      <c r="AJ59" s="324"/>
      <c r="AK59" s="324"/>
      <c r="AL59" s="324"/>
      <c r="AM59" s="324"/>
      <c r="AN59" s="324"/>
      <c r="AO59" s="324"/>
      <c r="AP59" s="324"/>
      <c r="AQ59" s="324"/>
      <c r="AR59" s="324"/>
      <c r="AS59" s="324"/>
      <c r="AT59" s="324"/>
      <c r="AU59" s="324"/>
      <c r="AV59" s="324"/>
      <c r="AW59" s="324"/>
      <c r="AX59" s="324"/>
      <c r="AY59" s="324"/>
      <c r="AZ59" s="324"/>
      <c r="BA59" s="324"/>
      <c r="BB59" s="324"/>
      <c r="BC59" s="324"/>
      <c r="BD59" s="324"/>
      <c r="BE59" s="324"/>
      <c r="BF59" s="324"/>
      <c r="BG59" s="324"/>
      <c r="BH59" s="324"/>
      <c r="BI59" s="324"/>
      <c r="BJ59" s="324"/>
      <c r="BK59" s="324"/>
      <c r="BL59" s="324"/>
      <c r="BM59" s="324"/>
      <c r="BN59" s="324"/>
      <c r="BO59" s="324"/>
      <c r="BP59" s="324"/>
      <c r="BQ59" s="324"/>
      <c r="BR59" s="324"/>
      <c r="BS59" s="324"/>
      <c r="BT59" s="324"/>
      <c r="BU59" s="324"/>
      <c r="BV59" s="324"/>
      <c r="BW59" s="324"/>
      <c r="BX59" s="324"/>
      <c r="BY59" s="324"/>
      <c r="BZ59" s="324"/>
      <c r="CA59" s="324"/>
      <c r="CB59" s="324"/>
      <c r="CC59" s="324"/>
      <c r="CD59" s="324"/>
      <c r="CE59" s="324"/>
      <c r="CF59" s="324"/>
      <c r="CG59" s="324"/>
      <c r="CH59" s="324"/>
      <c r="CI59" s="324"/>
      <c r="CJ59" s="324"/>
      <c r="CK59" s="324"/>
      <c r="CL59" s="324"/>
      <c r="CM59" s="324"/>
      <c r="CN59" s="324"/>
      <c r="CO59" s="324"/>
      <c r="CP59" s="324"/>
      <c r="CQ59" s="324"/>
      <c r="CR59" s="324"/>
      <c r="CS59" s="324"/>
      <c r="CT59" s="324"/>
      <c r="CU59" s="324"/>
      <c r="CV59" s="324"/>
      <c r="CW59" s="324"/>
      <c r="CX59" s="324"/>
      <c r="CY59" s="324"/>
      <c r="CZ59" s="324"/>
      <c r="DA59" s="324"/>
      <c r="DB59" s="324"/>
      <c r="DC59" s="324"/>
      <c r="DD59" s="324"/>
      <c r="DE59" s="324"/>
      <c r="DF59" s="324"/>
      <c r="DG59" s="324"/>
      <c r="DH59" s="324"/>
      <c r="DI59" s="324"/>
      <c r="DJ59" s="324"/>
      <c r="DK59" s="324"/>
      <c r="DL59" s="324"/>
      <c r="DM59" s="324"/>
      <c r="DN59" s="324"/>
      <c r="DO59" s="324"/>
      <c r="DP59" s="324"/>
      <c r="DQ59" s="324"/>
      <c r="DR59" s="324"/>
      <c r="DS59" s="324"/>
      <c r="DT59" s="324"/>
      <c r="DU59" s="324"/>
      <c r="DV59" s="324"/>
      <c r="DW59" s="324"/>
      <c r="DX59" s="324"/>
      <c r="DY59" s="324"/>
      <c r="DZ59" s="324"/>
      <c r="EA59" s="324"/>
      <c r="EB59" s="324"/>
      <c r="EC59" s="324"/>
      <c r="ED59" s="324"/>
      <c r="EE59" s="324"/>
      <c r="EF59" s="324"/>
      <c r="EG59" s="324"/>
      <c r="EH59" s="324"/>
      <c r="EI59" s="324"/>
      <c r="EJ59" s="324"/>
      <c r="EK59" s="324"/>
      <c r="EL59" s="324"/>
      <c r="EM59" s="324"/>
      <c r="EN59" s="324"/>
      <c r="EO59" s="324"/>
      <c r="EP59" s="324"/>
      <c r="EQ59" s="324"/>
      <c r="ER59" s="324"/>
      <c r="ES59" s="324"/>
      <c r="ET59" s="324"/>
      <c r="EU59" s="324"/>
      <c r="EV59" s="324"/>
      <c r="EW59" s="324"/>
      <c r="EX59" s="324"/>
      <c r="EY59" s="324"/>
      <c r="EZ59" s="324"/>
      <c r="FA59" s="324"/>
      <c r="FB59" s="324"/>
      <c r="FC59" s="324"/>
      <c r="FD59" s="324"/>
      <c r="FE59" s="324"/>
      <c r="FF59" s="324"/>
      <c r="FG59" s="324"/>
      <c r="FH59" s="324"/>
      <c r="FI59" s="324"/>
      <c r="FJ59" s="324"/>
      <c r="FK59" s="324"/>
      <c r="FL59" s="324"/>
      <c r="FM59" s="324"/>
      <c r="FN59" s="324"/>
      <c r="FO59" s="324"/>
      <c r="FP59" s="324"/>
      <c r="FQ59" s="324"/>
      <c r="FR59" s="324"/>
      <c r="FS59" s="324"/>
      <c r="FT59" s="324"/>
      <c r="FU59" s="324"/>
      <c r="FV59" s="324"/>
      <c r="FW59" s="324"/>
      <c r="FX59" s="324"/>
      <c r="FY59" s="324"/>
      <c r="FZ59" s="324"/>
      <c r="GA59" s="324"/>
      <c r="GB59" s="324"/>
      <c r="GC59" s="324"/>
      <c r="GD59" s="324"/>
      <c r="GE59" s="324"/>
      <c r="GF59" s="324"/>
      <c r="GG59" s="324"/>
      <c r="GH59" s="324"/>
      <c r="GI59" s="324"/>
      <c r="GJ59" s="324"/>
      <c r="GK59" s="324"/>
      <c r="GL59" s="324"/>
      <c r="GM59" s="324"/>
      <c r="GN59" s="324"/>
      <c r="GO59" s="324"/>
      <c r="GP59" s="324"/>
      <c r="GQ59" s="324"/>
      <c r="GR59" s="324"/>
      <c r="GS59" s="324"/>
      <c r="GT59" s="324"/>
      <c r="GU59" s="324"/>
      <c r="GV59" s="324"/>
      <c r="GW59" s="324"/>
      <c r="GX59" s="324"/>
      <c r="GY59" s="324"/>
      <c r="GZ59" s="324"/>
      <c r="HA59" s="324"/>
      <c r="HB59" s="324"/>
      <c r="HC59" s="324"/>
      <c r="HD59" s="324"/>
      <c r="HE59" s="324"/>
      <c r="HF59" s="324"/>
      <c r="HG59" s="324"/>
      <c r="HH59" s="324"/>
      <c r="HI59" s="324"/>
      <c r="HJ59" s="324"/>
      <c r="HK59" s="324"/>
      <c r="HL59" s="324"/>
      <c r="HM59" s="324"/>
      <c r="HN59" s="324"/>
      <c r="HO59" s="324"/>
      <c r="HP59" s="324"/>
      <c r="HQ59" s="324"/>
      <c r="HR59" s="324"/>
      <c r="HS59" s="324"/>
      <c r="HT59" s="324"/>
      <c r="HU59" s="324"/>
      <c r="HV59" s="324"/>
      <c r="HW59" s="324"/>
      <c r="HX59" s="324"/>
      <c r="HY59" s="324"/>
      <c r="HZ59" s="324"/>
      <c r="IA59" s="324"/>
      <c r="IB59" s="324"/>
      <c r="IC59" s="324"/>
      <c r="ID59" s="324"/>
      <c r="IE59" s="324"/>
      <c r="IF59" s="324"/>
      <c r="IG59" s="324"/>
      <c r="IH59" s="324"/>
      <c r="II59" s="324"/>
      <c r="IJ59" s="324"/>
      <c r="IK59" s="324"/>
      <c r="IL59" s="324"/>
      <c r="IM59" s="324"/>
      <c r="IN59" s="324"/>
      <c r="IO59" s="324"/>
      <c r="IP59" s="324"/>
      <c r="IQ59" s="324"/>
      <c r="IR59" s="324"/>
    </row>
    <row r="60" spans="1:252" s="335" customFormat="1" ht="14.5">
      <c r="A60" s="325"/>
      <c r="B60" s="325" t="e">
        <v>#REF!</v>
      </c>
      <c r="C60" s="301"/>
      <c r="D60" s="330" t="e">
        <v>#REF!</v>
      </c>
      <c r="E60" s="330" t="e">
        <v>#REF!</v>
      </c>
      <c r="F60" s="330" t="e">
        <v>#REF!</v>
      </c>
      <c r="G60" s="330" t="e">
        <v>#REF!</v>
      </c>
      <c r="H60" s="330" t="e">
        <v>#REF!</v>
      </c>
      <c r="I60" s="325"/>
      <c r="J60" s="325"/>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c r="AS60" s="334"/>
      <c r="AT60" s="334"/>
      <c r="AU60" s="334"/>
      <c r="AV60" s="334"/>
      <c r="AW60" s="334"/>
      <c r="AX60" s="334"/>
      <c r="AY60" s="334"/>
      <c r="AZ60" s="334"/>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c r="BW60" s="334"/>
      <c r="BX60" s="334"/>
      <c r="BY60" s="334"/>
      <c r="BZ60" s="334"/>
      <c r="CA60" s="334"/>
      <c r="CB60" s="334"/>
      <c r="CC60" s="334"/>
      <c r="CD60" s="334"/>
      <c r="CE60" s="334"/>
      <c r="CF60" s="334"/>
      <c r="CG60" s="334"/>
      <c r="CH60" s="334"/>
      <c r="CI60" s="334"/>
      <c r="CJ60" s="334"/>
      <c r="CK60" s="334"/>
      <c r="CL60" s="334"/>
      <c r="CM60" s="334"/>
      <c r="CN60" s="334"/>
      <c r="CO60" s="334"/>
      <c r="CP60" s="334"/>
      <c r="CQ60" s="334"/>
      <c r="CR60" s="334"/>
      <c r="CS60" s="334"/>
      <c r="CT60" s="334"/>
      <c r="CU60" s="334"/>
      <c r="CV60" s="334"/>
      <c r="CW60" s="334"/>
      <c r="CX60" s="334"/>
      <c r="CY60" s="334"/>
      <c r="CZ60" s="334"/>
      <c r="DA60" s="334"/>
      <c r="DB60" s="334"/>
      <c r="DC60" s="334"/>
      <c r="DD60" s="334"/>
      <c r="DE60" s="334"/>
      <c r="DF60" s="334"/>
      <c r="DG60" s="334"/>
      <c r="DH60" s="334"/>
      <c r="DI60" s="334"/>
      <c r="DJ60" s="334"/>
      <c r="DK60" s="334"/>
      <c r="DL60" s="334"/>
      <c r="DM60" s="334"/>
      <c r="DN60" s="334"/>
      <c r="DO60" s="334"/>
      <c r="DP60" s="334"/>
      <c r="DQ60" s="334"/>
      <c r="DR60" s="334"/>
      <c r="DS60" s="334"/>
      <c r="DT60" s="334"/>
      <c r="DU60" s="334"/>
      <c r="DV60" s="334"/>
      <c r="DW60" s="334"/>
      <c r="DX60" s="334"/>
      <c r="DY60" s="334"/>
      <c r="DZ60" s="334"/>
      <c r="EA60" s="334"/>
      <c r="EB60" s="334"/>
      <c r="EC60" s="334"/>
      <c r="ED60" s="334"/>
      <c r="EE60" s="334"/>
      <c r="EF60" s="334"/>
      <c r="EG60" s="334"/>
      <c r="EH60" s="334"/>
      <c r="EI60" s="334"/>
      <c r="EJ60" s="334"/>
      <c r="EK60" s="334"/>
      <c r="EL60" s="334"/>
      <c r="EM60" s="334"/>
      <c r="EN60" s="334"/>
      <c r="EO60" s="334"/>
      <c r="EP60" s="334"/>
      <c r="EQ60" s="334"/>
      <c r="ER60" s="334"/>
      <c r="ES60" s="334"/>
      <c r="ET60" s="334"/>
      <c r="EU60" s="334"/>
      <c r="EV60" s="334"/>
      <c r="EW60" s="334"/>
      <c r="EX60" s="334"/>
      <c r="EY60" s="334"/>
      <c r="EZ60" s="334"/>
      <c r="FA60" s="334"/>
      <c r="FB60" s="334"/>
      <c r="FC60" s="334"/>
      <c r="FD60" s="334"/>
      <c r="FE60" s="334"/>
      <c r="FF60" s="334"/>
      <c r="FG60" s="334"/>
      <c r="FH60" s="334"/>
      <c r="FI60" s="334"/>
      <c r="FJ60" s="334"/>
      <c r="FK60" s="334"/>
      <c r="FL60" s="334"/>
      <c r="FM60" s="334"/>
      <c r="FN60" s="334"/>
      <c r="FO60" s="334"/>
      <c r="FP60" s="334"/>
      <c r="FQ60" s="334"/>
      <c r="FR60" s="334"/>
      <c r="FS60" s="334"/>
      <c r="FT60" s="334"/>
      <c r="FU60" s="334"/>
      <c r="FV60" s="334"/>
      <c r="FW60" s="334"/>
      <c r="FX60" s="334"/>
      <c r="FY60" s="334"/>
      <c r="FZ60" s="334"/>
      <c r="GA60" s="334"/>
      <c r="GB60" s="334"/>
      <c r="GC60" s="334"/>
      <c r="GD60" s="334"/>
      <c r="GE60" s="334"/>
      <c r="GF60" s="334"/>
      <c r="GG60" s="334"/>
      <c r="GH60" s="334"/>
      <c r="GI60" s="334"/>
      <c r="GJ60" s="334"/>
      <c r="GK60" s="334"/>
      <c r="GL60" s="334"/>
      <c r="GM60" s="334"/>
      <c r="GN60" s="334"/>
      <c r="GO60" s="334"/>
      <c r="GP60" s="334"/>
      <c r="GQ60" s="334"/>
      <c r="GR60" s="334"/>
      <c r="GS60" s="334"/>
      <c r="GT60" s="334"/>
      <c r="GU60" s="334"/>
      <c r="GV60" s="334"/>
      <c r="GW60" s="334"/>
      <c r="GX60" s="334"/>
      <c r="GY60" s="334"/>
      <c r="GZ60" s="334"/>
      <c r="HA60" s="334"/>
      <c r="HB60" s="334"/>
      <c r="HC60" s="334"/>
      <c r="HD60" s="334"/>
      <c r="HE60" s="334"/>
      <c r="HF60" s="334"/>
      <c r="HG60" s="334"/>
      <c r="HH60" s="334"/>
      <c r="HI60" s="334"/>
      <c r="HJ60" s="334"/>
      <c r="HK60" s="334"/>
      <c r="HL60" s="334"/>
      <c r="HM60" s="334"/>
      <c r="HN60" s="334"/>
      <c r="HO60" s="334"/>
      <c r="HP60" s="334"/>
      <c r="HQ60" s="334"/>
      <c r="HR60" s="334"/>
      <c r="HS60" s="334"/>
      <c r="HT60" s="334"/>
      <c r="HU60" s="334"/>
      <c r="HV60" s="334"/>
      <c r="HW60" s="334"/>
      <c r="HX60" s="334"/>
      <c r="HY60" s="334"/>
      <c r="HZ60" s="334"/>
      <c r="IA60" s="334"/>
      <c r="IB60" s="334"/>
      <c r="IC60" s="334"/>
      <c r="ID60" s="334"/>
      <c r="IE60" s="334"/>
      <c r="IF60" s="334"/>
      <c r="IG60" s="334"/>
      <c r="IH60" s="334"/>
      <c r="II60" s="334"/>
      <c r="IJ60" s="334"/>
      <c r="IK60" s="334"/>
      <c r="IL60" s="334"/>
      <c r="IM60" s="334"/>
      <c r="IN60" s="334"/>
      <c r="IO60" s="334"/>
      <c r="IP60" s="334"/>
      <c r="IQ60" s="334"/>
      <c r="IR60" s="334"/>
    </row>
    <row r="61" spans="1:252" ht="15">
      <c r="A61" s="301"/>
      <c r="B61" s="325" t="e">
        <v>#REF!</v>
      </c>
      <c r="C61" s="301"/>
      <c r="D61" s="330" t="e">
        <v>#REF!</v>
      </c>
      <c r="E61" s="330" t="e">
        <v>#REF!</v>
      </c>
      <c r="F61" s="330" t="e">
        <v>#REF!</v>
      </c>
      <c r="G61" s="330" t="e">
        <v>#REF!</v>
      </c>
      <c r="H61" s="330" t="e">
        <v>#REF!</v>
      </c>
      <c r="I61" s="301"/>
      <c r="J61" s="301"/>
      <c r="K61" s="324"/>
      <c r="L61" s="324"/>
      <c r="M61" s="324"/>
      <c r="N61" s="324"/>
      <c r="O61" s="324"/>
      <c r="P61" s="324"/>
      <c r="Q61" s="324"/>
      <c r="R61" s="324"/>
      <c r="S61" s="324"/>
      <c r="T61" s="324"/>
      <c r="U61" s="324"/>
      <c r="V61" s="324"/>
      <c r="W61" s="324"/>
      <c r="X61" s="324"/>
      <c r="Y61" s="324"/>
      <c r="Z61" s="324"/>
      <c r="AA61" s="324"/>
      <c r="AB61" s="324"/>
      <c r="AC61" s="324"/>
      <c r="AD61" s="324"/>
      <c r="AE61" s="324"/>
      <c r="AF61" s="324"/>
      <c r="AG61" s="324"/>
      <c r="AH61" s="324"/>
      <c r="AI61" s="324"/>
      <c r="AJ61" s="324"/>
      <c r="AK61" s="324"/>
      <c r="AL61" s="324"/>
      <c r="AM61" s="324"/>
      <c r="AN61" s="324"/>
      <c r="AO61" s="324"/>
      <c r="AP61" s="324"/>
      <c r="AQ61" s="324"/>
      <c r="AR61" s="324"/>
      <c r="AS61" s="324"/>
      <c r="AT61" s="324"/>
      <c r="AU61" s="324"/>
      <c r="AV61" s="324"/>
      <c r="AW61" s="324"/>
      <c r="AX61" s="324"/>
      <c r="AY61" s="324"/>
      <c r="AZ61" s="324"/>
      <c r="BA61" s="324"/>
      <c r="BB61" s="324"/>
      <c r="BC61" s="324"/>
      <c r="BD61" s="324"/>
      <c r="BE61" s="324"/>
      <c r="BF61" s="324"/>
      <c r="BG61" s="324"/>
      <c r="BH61" s="324"/>
      <c r="BI61" s="324"/>
      <c r="BJ61" s="324"/>
      <c r="BK61" s="324"/>
      <c r="BL61" s="324"/>
      <c r="BM61" s="324"/>
      <c r="BN61" s="324"/>
      <c r="BO61" s="324"/>
      <c r="BP61" s="324"/>
      <c r="BQ61" s="324"/>
      <c r="BR61" s="324"/>
      <c r="BS61" s="324"/>
      <c r="BT61" s="324"/>
      <c r="BU61" s="324"/>
      <c r="BV61" s="324"/>
      <c r="BW61" s="324"/>
      <c r="BX61" s="324"/>
      <c r="BY61" s="324"/>
      <c r="BZ61" s="324"/>
      <c r="CA61" s="324"/>
      <c r="CB61" s="324"/>
      <c r="CC61" s="324"/>
      <c r="CD61" s="324"/>
      <c r="CE61" s="324"/>
      <c r="CF61" s="324"/>
      <c r="CG61" s="324"/>
      <c r="CH61" s="324"/>
      <c r="CI61" s="324"/>
      <c r="CJ61" s="324"/>
      <c r="CK61" s="324"/>
      <c r="CL61" s="324"/>
      <c r="CM61" s="324"/>
      <c r="CN61" s="324"/>
      <c r="CO61" s="324"/>
      <c r="CP61" s="324"/>
      <c r="CQ61" s="324"/>
      <c r="CR61" s="324"/>
      <c r="CS61" s="324"/>
      <c r="CT61" s="324"/>
      <c r="CU61" s="324"/>
      <c r="CV61" s="324"/>
      <c r="CW61" s="324"/>
      <c r="CX61" s="324"/>
      <c r="CY61" s="324"/>
      <c r="CZ61" s="324"/>
      <c r="DA61" s="324"/>
      <c r="DB61" s="324"/>
      <c r="DC61" s="324"/>
      <c r="DD61" s="324"/>
      <c r="DE61" s="324"/>
      <c r="DF61" s="324"/>
      <c r="DG61" s="324"/>
      <c r="DH61" s="324"/>
      <c r="DI61" s="324"/>
      <c r="DJ61" s="324"/>
      <c r="DK61" s="324"/>
      <c r="DL61" s="324"/>
      <c r="DM61" s="324"/>
      <c r="DN61" s="324"/>
      <c r="DO61" s="324"/>
      <c r="DP61" s="324"/>
      <c r="DQ61" s="324"/>
      <c r="DR61" s="324"/>
      <c r="DS61" s="324"/>
      <c r="DT61" s="324"/>
      <c r="DU61" s="324"/>
      <c r="DV61" s="324"/>
      <c r="DW61" s="324"/>
      <c r="DX61" s="324"/>
      <c r="DY61" s="324"/>
      <c r="DZ61" s="324"/>
      <c r="EA61" s="324"/>
      <c r="EB61" s="324"/>
      <c r="EC61" s="324"/>
      <c r="ED61" s="324"/>
      <c r="EE61" s="324"/>
      <c r="EF61" s="324"/>
      <c r="EG61" s="324"/>
      <c r="EH61" s="324"/>
      <c r="EI61" s="324"/>
      <c r="EJ61" s="324"/>
      <c r="EK61" s="324"/>
      <c r="EL61" s="324"/>
      <c r="EM61" s="324"/>
      <c r="EN61" s="324"/>
      <c r="EO61" s="324"/>
      <c r="EP61" s="324"/>
      <c r="EQ61" s="324"/>
      <c r="ER61" s="324"/>
      <c r="ES61" s="324"/>
      <c r="ET61" s="324"/>
      <c r="EU61" s="324"/>
      <c r="EV61" s="324"/>
      <c r="EW61" s="324"/>
      <c r="EX61" s="324"/>
      <c r="EY61" s="324"/>
      <c r="EZ61" s="324"/>
      <c r="FA61" s="324"/>
      <c r="FB61" s="324"/>
      <c r="FC61" s="324"/>
      <c r="FD61" s="324"/>
      <c r="FE61" s="324"/>
      <c r="FF61" s="324"/>
      <c r="FG61" s="324"/>
      <c r="FH61" s="324"/>
      <c r="FI61" s="324"/>
      <c r="FJ61" s="324"/>
      <c r="FK61" s="324"/>
      <c r="FL61" s="324"/>
      <c r="FM61" s="324"/>
      <c r="FN61" s="324"/>
      <c r="FO61" s="324"/>
      <c r="FP61" s="324"/>
      <c r="FQ61" s="324"/>
      <c r="FR61" s="324"/>
      <c r="FS61" s="324"/>
      <c r="FT61" s="324"/>
      <c r="FU61" s="324"/>
      <c r="FV61" s="324"/>
      <c r="FW61" s="324"/>
      <c r="FX61" s="324"/>
      <c r="FY61" s="324"/>
      <c r="FZ61" s="324"/>
      <c r="GA61" s="324"/>
      <c r="GB61" s="324"/>
      <c r="GC61" s="324"/>
      <c r="GD61" s="324"/>
      <c r="GE61" s="324"/>
      <c r="GF61" s="324"/>
      <c r="GG61" s="324"/>
      <c r="GH61" s="324"/>
      <c r="GI61" s="324"/>
      <c r="GJ61" s="324"/>
      <c r="GK61" s="324"/>
      <c r="GL61" s="324"/>
      <c r="GM61" s="324"/>
      <c r="GN61" s="324"/>
      <c r="GO61" s="324"/>
      <c r="GP61" s="324"/>
      <c r="GQ61" s="324"/>
      <c r="GR61" s="324"/>
      <c r="GS61" s="324"/>
      <c r="GT61" s="324"/>
      <c r="GU61" s="324"/>
      <c r="GV61" s="324"/>
      <c r="GW61" s="324"/>
      <c r="GX61" s="324"/>
      <c r="GY61" s="324"/>
      <c r="GZ61" s="324"/>
      <c r="HA61" s="324"/>
      <c r="HB61" s="324"/>
      <c r="HC61" s="324"/>
      <c r="HD61" s="324"/>
      <c r="HE61" s="324"/>
      <c r="HF61" s="324"/>
      <c r="HG61" s="324"/>
      <c r="HH61" s="324"/>
      <c r="HI61" s="324"/>
      <c r="HJ61" s="324"/>
      <c r="HK61" s="324"/>
      <c r="HL61" s="324"/>
      <c r="HM61" s="324"/>
      <c r="HN61" s="324"/>
      <c r="HO61" s="324"/>
      <c r="HP61" s="324"/>
      <c r="HQ61" s="324"/>
      <c r="HR61" s="324"/>
      <c r="HS61" s="324"/>
      <c r="HT61" s="324"/>
      <c r="HU61" s="324"/>
      <c r="HV61" s="324"/>
      <c r="HW61" s="324"/>
      <c r="HX61" s="324"/>
      <c r="HY61" s="324"/>
      <c r="HZ61" s="324"/>
      <c r="IA61" s="324"/>
      <c r="IB61" s="324"/>
      <c r="IC61" s="324"/>
      <c r="ID61" s="324"/>
      <c r="IE61" s="324"/>
      <c r="IF61" s="324"/>
      <c r="IG61" s="324"/>
      <c r="IH61" s="324"/>
      <c r="II61" s="324"/>
      <c r="IJ61" s="324"/>
      <c r="IK61" s="324"/>
      <c r="IL61" s="324"/>
      <c r="IM61" s="324"/>
      <c r="IN61" s="324"/>
      <c r="IO61" s="324"/>
      <c r="IP61" s="324"/>
      <c r="IQ61" s="324"/>
      <c r="IR61" s="324"/>
    </row>
    <row r="62" spans="1:252" ht="15">
      <c r="A62" s="301"/>
      <c r="B62" s="325" t="e">
        <v>#REF!</v>
      </c>
      <c r="C62" s="301"/>
      <c r="D62" s="330" t="e">
        <v>#REF!</v>
      </c>
      <c r="E62" s="330" t="e">
        <v>#REF!</v>
      </c>
      <c r="F62" s="330" t="e">
        <v>#REF!</v>
      </c>
      <c r="G62" s="330" t="e">
        <v>#REF!</v>
      </c>
      <c r="H62" s="330" t="e">
        <v>#REF!</v>
      </c>
      <c r="I62" s="301"/>
      <c r="J62" s="301"/>
      <c r="K62" s="324"/>
      <c r="L62" s="324"/>
      <c r="M62" s="324"/>
      <c r="N62" s="324"/>
      <c r="O62" s="324"/>
      <c r="P62" s="324"/>
      <c r="Q62" s="324"/>
      <c r="R62" s="324"/>
      <c r="S62" s="324"/>
      <c r="T62" s="324"/>
      <c r="U62" s="324"/>
      <c r="V62" s="324"/>
      <c r="W62" s="324"/>
      <c r="X62" s="324"/>
      <c r="Y62" s="324"/>
      <c r="Z62" s="324"/>
      <c r="AA62" s="324"/>
      <c r="AB62" s="324"/>
      <c r="AC62" s="324"/>
      <c r="AD62" s="324"/>
      <c r="AE62" s="324"/>
      <c r="AF62" s="324"/>
      <c r="AG62" s="324"/>
      <c r="AH62" s="324"/>
      <c r="AI62" s="324"/>
      <c r="AJ62" s="324"/>
      <c r="AK62" s="324"/>
      <c r="AL62" s="324"/>
      <c r="AM62" s="324"/>
      <c r="AN62" s="324"/>
      <c r="AO62" s="324"/>
      <c r="AP62" s="324"/>
      <c r="AQ62" s="324"/>
      <c r="AR62" s="324"/>
      <c r="AS62" s="324"/>
      <c r="AT62" s="324"/>
      <c r="AU62" s="324"/>
      <c r="AV62" s="324"/>
      <c r="AW62" s="324"/>
      <c r="AX62" s="324"/>
      <c r="AY62" s="324"/>
      <c r="AZ62" s="324"/>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c r="BW62" s="324"/>
      <c r="BX62" s="324"/>
      <c r="BY62" s="324"/>
      <c r="BZ62" s="324"/>
      <c r="CA62" s="324"/>
      <c r="CB62" s="324"/>
      <c r="CC62" s="324"/>
      <c r="CD62" s="324"/>
      <c r="CE62" s="324"/>
      <c r="CF62" s="324"/>
      <c r="CG62" s="324"/>
      <c r="CH62" s="324"/>
      <c r="CI62" s="324"/>
      <c r="CJ62" s="324"/>
      <c r="CK62" s="324"/>
      <c r="CL62" s="324"/>
      <c r="CM62" s="324"/>
      <c r="CN62" s="324"/>
      <c r="CO62" s="324"/>
      <c r="CP62" s="324"/>
      <c r="CQ62" s="324"/>
      <c r="CR62" s="324"/>
      <c r="CS62" s="324"/>
      <c r="CT62" s="324"/>
      <c r="CU62" s="324"/>
      <c r="CV62" s="324"/>
      <c r="CW62" s="324"/>
      <c r="CX62" s="324"/>
      <c r="CY62" s="324"/>
      <c r="CZ62" s="324"/>
      <c r="DA62" s="324"/>
      <c r="DB62" s="324"/>
      <c r="DC62" s="324"/>
      <c r="DD62" s="324"/>
      <c r="DE62" s="324"/>
      <c r="DF62" s="324"/>
      <c r="DG62" s="324"/>
      <c r="DH62" s="324"/>
      <c r="DI62" s="324"/>
      <c r="DJ62" s="324"/>
      <c r="DK62" s="324"/>
      <c r="DL62" s="324"/>
      <c r="DM62" s="324"/>
      <c r="DN62" s="324"/>
      <c r="DO62" s="324"/>
      <c r="DP62" s="324"/>
      <c r="DQ62" s="324"/>
      <c r="DR62" s="324"/>
      <c r="DS62" s="324"/>
      <c r="DT62" s="324"/>
      <c r="DU62" s="324"/>
      <c r="DV62" s="324"/>
      <c r="DW62" s="324"/>
      <c r="DX62" s="324"/>
      <c r="DY62" s="324"/>
      <c r="DZ62" s="324"/>
      <c r="EA62" s="324"/>
      <c r="EB62" s="324"/>
      <c r="EC62" s="324"/>
      <c r="ED62" s="324"/>
      <c r="EE62" s="324"/>
      <c r="EF62" s="324"/>
      <c r="EG62" s="324"/>
      <c r="EH62" s="324"/>
      <c r="EI62" s="324"/>
      <c r="EJ62" s="324"/>
      <c r="EK62" s="324"/>
      <c r="EL62" s="324"/>
      <c r="EM62" s="324"/>
      <c r="EN62" s="324"/>
      <c r="EO62" s="324"/>
      <c r="EP62" s="324"/>
      <c r="EQ62" s="324"/>
      <c r="ER62" s="324"/>
      <c r="ES62" s="324"/>
      <c r="ET62" s="324"/>
      <c r="EU62" s="324"/>
      <c r="EV62" s="324"/>
      <c r="EW62" s="324"/>
      <c r="EX62" s="324"/>
      <c r="EY62" s="324"/>
      <c r="EZ62" s="324"/>
      <c r="FA62" s="324"/>
      <c r="FB62" s="324"/>
      <c r="FC62" s="324"/>
      <c r="FD62" s="324"/>
      <c r="FE62" s="324"/>
      <c r="FF62" s="324"/>
      <c r="FG62" s="324"/>
      <c r="FH62" s="324"/>
      <c r="FI62" s="324"/>
      <c r="FJ62" s="324"/>
      <c r="FK62" s="324"/>
      <c r="FL62" s="324"/>
      <c r="FM62" s="324"/>
      <c r="FN62" s="324"/>
      <c r="FO62" s="324"/>
      <c r="FP62" s="324"/>
      <c r="FQ62" s="324"/>
      <c r="FR62" s="324"/>
      <c r="FS62" s="324"/>
      <c r="FT62" s="324"/>
      <c r="FU62" s="324"/>
      <c r="FV62" s="324"/>
      <c r="FW62" s="324"/>
      <c r="FX62" s="324"/>
      <c r="FY62" s="324"/>
      <c r="FZ62" s="324"/>
      <c r="GA62" s="324"/>
      <c r="GB62" s="324"/>
      <c r="GC62" s="324"/>
      <c r="GD62" s="324"/>
      <c r="GE62" s="324"/>
      <c r="GF62" s="324"/>
      <c r="GG62" s="324"/>
      <c r="GH62" s="324"/>
      <c r="GI62" s="324"/>
      <c r="GJ62" s="324"/>
      <c r="GK62" s="324"/>
      <c r="GL62" s="324"/>
      <c r="GM62" s="324"/>
      <c r="GN62" s="324"/>
      <c r="GO62" s="324"/>
      <c r="GP62" s="324"/>
      <c r="GQ62" s="324"/>
      <c r="GR62" s="324"/>
      <c r="GS62" s="324"/>
      <c r="GT62" s="324"/>
      <c r="GU62" s="324"/>
      <c r="GV62" s="324"/>
      <c r="GW62" s="324"/>
      <c r="GX62" s="324"/>
      <c r="GY62" s="324"/>
      <c r="GZ62" s="324"/>
      <c r="HA62" s="324"/>
      <c r="HB62" s="324"/>
      <c r="HC62" s="324"/>
      <c r="HD62" s="324"/>
      <c r="HE62" s="324"/>
      <c r="HF62" s="324"/>
      <c r="HG62" s="324"/>
      <c r="HH62" s="324"/>
      <c r="HI62" s="324"/>
      <c r="HJ62" s="324"/>
      <c r="HK62" s="324"/>
      <c r="HL62" s="324"/>
      <c r="HM62" s="324"/>
      <c r="HN62" s="324"/>
      <c r="HO62" s="324"/>
      <c r="HP62" s="324"/>
      <c r="HQ62" s="324"/>
      <c r="HR62" s="324"/>
      <c r="HS62" s="324"/>
      <c r="HT62" s="324"/>
      <c r="HU62" s="324"/>
      <c r="HV62" s="324"/>
      <c r="HW62" s="324"/>
      <c r="HX62" s="324"/>
      <c r="HY62" s="324"/>
      <c r="HZ62" s="324"/>
      <c r="IA62" s="324"/>
      <c r="IB62" s="324"/>
      <c r="IC62" s="324"/>
      <c r="ID62" s="324"/>
      <c r="IE62" s="324"/>
      <c r="IF62" s="324"/>
      <c r="IG62" s="324"/>
      <c r="IH62" s="324"/>
      <c r="II62" s="324"/>
      <c r="IJ62" s="324"/>
      <c r="IK62" s="324"/>
      <c r="IL62" s="324"/>
      <c r="IM62" s="324"/>
      <c r="IN62" s="324"/>
      <c r="IO62" s="324"/>
      <c r="IP62" s="324"/>
      <c r="IQ62" s="324"/>
      <c r="IR62" s="324"/>
    </row>
    <row r="63" spans="1:252" s="335" customFormat="1" ht="14.5">
      <c r="A63" s="325"/>
      <c r="B63" s="325" t="e">
        <v>#REF!</v>
      </c>
      <c r="C63" s="301"/>
      <c r="D63" s="330" t="e">
        <v>#REF!</v>
      </c>
      <c r="E63" s="330" t="e">
        <v>#REF!</v>
      </c>
      <c r="F63" s="330" t="e">
        <v>#REF!</v>
      </c>
      <c r="G63" s="330" t="e">
        <v>#REF!</v>
      </c>
      <c r="H63" s="330" t="e">
        <v>#REF!</v>
      </c>
      <c r="I63" s="325"/>
      <c r="J63" s="325"/>
      <c r="K63" s="334"/>
      <c r="L63" s="334"/>
      <c r="M63" s="334"/>
      <c r="N63" s="334"/>
      <c r="O63" s="334"/>
      <c r="P63" s="334"/>
      <c r="Q63" s="334"/>
      <c r="R63" s="334"/>
      <c r="S63" s="334"/>
      <c r="T63" s="334"/>
      <c r="U63" s="334"/>
      <c r="V63" s="334"/>
      <c r="W63" s="334"/>
      <c r="X63" s="334"/>
      <c r="Y63" s="334"/>
      <c r="Z63" s="334"/>
      <c r="AA63" s="334"/>
      <c r="AB63" s="334"/>
      <c r="AC63" s="334"/>
      <c r="AD63" s="334"/>
      <c r="AE63" s="334"/>
      <c r="AF63" s="334"/>
      <c r="AG63" s="334"/>
      <c r="AH63" s="334"/>
      <c r="AI63" s="334"/>
      <c r="AJ63" s="334"/>
      <c r="AK63" s="334"/>
      <c r="AL63" s="334"/>
      <c r="AM63" s="334"/>
      <c r="AN63" s="334"/>
      <c r="AO63" s="334"/>
      <c r="AP63" s="334"/>
      <c r="AQ63" s="334"/>
      <c r="AR63" s="334"/>
      <c r="AS63" s="334"/>
      <c r="AT63" s="334"/>
      <c r="AU63" s="334"/>
      <c r="AV63" s="334"/>
      <c r="AW63" s="334"/>
      <c r="AX63" s="334"/>
      <c r="AY63" s="334"/>
      <c r="AZ63" s="334"/>
      <c r="BA63" s="334"/>
      <c r="BB63" s="334"/>
      <c r="BC63" s="334"/>
      <c r="BD63" s="334"/>
      <c r="BE63" s="334"/>
      <c r="BF63" s="334"/>
      <c r="BG63" s="334"/>
      <c r="BH63" s="334"/>
      <c r="BI63" s="334"/>
      <c r="BJ63" s="334"/>
      <c r="BK63" s="334"/>
      <c r="BL63" s="334"/>
      <c r="BM63" s="334"/>
      <c r="BN63" s="334"/>
      <c r="BO63" s="334"/>
      <c r="BP63" s="334"/>
      <c r="BQ63" s="334"/>
      <c r="BR63" s="334"/>
      <c r="BS63" s="334"/>
      <c r="BT63" s="334"/>
      <c r="BU63" s="334"/>
      <c r="BV63" s="334"/>
      <c r="BW63" s="334"/>
      <c r="BX63" s="334"/>
      <c r="BY63" s="334"/>
      <c r="BZ63" s="334"/>
      <c r="CA63" s="334"/>
      <c r="CB63" s="334"/>
      <c r="CC63" s="334"/>
      <c r="CD63" s="334"/>
      <c r="CE63" s="334"/>
      <c r="CF63" s="334"/>
      <c r="CG63" s="334"/>
      <c r="CH63" s="334"/>
      <c r="CI63" s="334"/>
      <c r="CJ63" s="334"/>
      <c r="CK63" s="334"/>
      <c r="CL63" s="334"/>
      <c r="CM63" s="334"/>
      <c r="CN63" s="334"/>
      <c r="CO63" s="334"/>
      <c r="CP63" s="334"/>
      <c r="CQ63" s="334"/>
      <c r="CR63" s="334"/>
      <c r="CS63" s="334"/>
      <c r="CT63" s="334"/>
      <c r="CU63" s="334"/>
      <c r="CV63" s="334"/>
      <c r="CW63" s="334"/>
      <c r="CX63" s="334"/>
      <c r="CY63" s="334"/>
      <c r="CZ63" s="334"/>
      <c r="DA63" s="334"/>
      <c r="DB63" s="334"/>
      <c r="DC63" s="334"/>
      <c r="DD63" s="334"/>
      <c r="DE63" s="334"/>
      <c r="DF63" s="334"/>
      <c r="DG63" s="334"/>
      <c r="DH63" s="334"/>
      <c r="DI63" s="334"/>
      <c r="DJ63" s="334"/>
      <c r="DK63" s="334"/>
      <c r="DL63" s="334"/>
      <c r="DM63" s="334"/>
      <c r="DN63" s="334"/>
      <c r="DO63" s="334"/>
      <c r="DP63" s="334"/>
      <c r="DQ63" s="334"/>
      <c r="DR63" s="334"/>
      <c r="DS63" s="334"/>
      <c r="DT63" s="334"/>
      <c r="DU63" s="334"/>
      <c r="DV63" s="334"/>
      <c r="DW63" s="334"/>
      <c r="DX63" s="334"/>
      <c r="DY63" s="334"/>
      <c r="DZ63" s="334"/>
      <c r="EA63" s="334"/>
      <c r="EB63" s="334"/>
      <c r="EC63" s="334"/>
      <c r="ED63" s="334"/>
      <c r="EE63" s="334"/>
      <c r="EF63" s="334"/>
      <c r="EG63" s="334"/>
      <c r="EH63" s="334"/>
      <c r="EI63" s="334"/>
      <c r="EJ63" s="334"/>
      <c r="EK63" s="334"/>
      <c r="EL63" s="334"/>
      <c r="EM63" s="334"/>
      <c r="EN63" s="334"/>
      <c r="EO63" s="334"/>
      <c r="EP63" s="334"/>
      <c r="EQ63" s="334"/>
      <c r="ER63" s="334"/>
      <c r="ES63" s="334"/>
      <c r="ET63" s="334"/>
      <c r="EU63" s="334"/>
      <c r="EV63" s="334"/>
      <c r="EW63" s="334"/>
      <c r="EX63" s="334"/>
      <c r="EY63" s="334"/>
      <c r="EZ63" s="334"/>
      <c r="FA63" s="334"/>
      <c r="FB63" s="334"/>
      <c r="FC63" s="334"/>
      <c r="FD63" s="334"/>
      <c r="FE63" s="334"/>
      <c r="FF63" s="334"/>
      <c r="FG63" s="334"/>
      <c r="FH63" s="334"/>
      <c r="FI63" s="334"/>
      <c r="FJ63" s="334"/>
      <c r="FK63" s="334"/>
      <c r="FL63" s="334"/>
      <c r="FM63" s="334"/>
      <c r="FN63" s="334"/>
      <c r="FO63" s="334"/>
      <c r="FP63" s="334"/>
      <c r="FQ63" s="334"/>
      <c r="FR63" s="334"/>
      <c r="FS63" s="334"/>
      <c r="FT63" s="334"/>
      <c r="FU63" s="334"/>
      <c r="FV63" s="334"/>
      <c r="FW63" s="334"/>
      <c r="FX63" s="334"/>
      <c r="FY63" s="334"/>
      <c r="FZ63" s="334"/>
      <c r="GA63" s="334"/>
      <c r="GB63" s="334"/>
      <c r="GC63" s="334"/>
      <c r="GD63" s="334"/>
      <c r="GE63" s="334"/>
      <c r="GF63" s="334"/>
      <c r="GG63" s="334"/>
      <c r="GH63" s="334"/>
      <c r="GI63" s="334"/>
      <c r="GJ63" s="334"/>
      <c r="GK63" s="334"/>
      <c r="GL63" s="334"/>
      <c r="GM63" s="334"/>
      <c r="GN63" s="334"/>
      <c r="GO63" s="334"/>
      <c r="GP63" s="334"/>
      <c r="GQ63" s="334"/>
      <c r="GR63" s="334"/>
      <c r="GS63" s="334"/>
      <c r="GT63" s="334"/>
      <c r="GU63" s="334"/>
      <c r="GV63" s="334"/>
      <c r="GW63" s="334"/>
      <c r="GX63" s="334"/>
      <c r="GY63" s="334"/>
      <c r="GZ63" s="334"/>
      <c r="HA63" s="334"/>
      <c r="HB63" s="334"/>
      <c r="HC63" s="334"/>
      <c r="HD63" s="334"/>
      <c r="HE63" s="334"/>
      <c r="HF63" s="334"/>
      <c r="HG63" s="334"/>
      <c r="HH63" s="334"/>
      <c r="HI63" s="334"/>
      <c r="HJ63" s="334"/>
      <c r="HK63" s="334"/>
      <c r="HL63" s="334"/>
      <c r="HM63" s="334"/>
      <c r="HN63" s="334"/>
      <c r="HO63" s="334"/>
      <c r="HP63" s="334"/>
      <c r="HQ63" s="334"/>
      <c r="HR63" s="334"/>
      <c r="HS63" s="334"/>
      <c r="HT63" s="334"/>
      <c r="HU63" s="334"/>
      <c r="HV63" s="334"/>
      <c r="HW63" s="334"/>
      <c r="HX63" s="334"/>
      <c r="HY63" s="334"/>
      <c r="HZ63" s="334"/>
      <c r="IA63" s="334"/>
      <c r="IB63" s="334"/>
      <c r="IC63" s="334"/>
      <c r="ID63" s="334"/>
      <c r="IE63" s="334"/>
      <c r="IF63" s="334"/>
      <c r="IG63" s="334"/>
      <c r="IH63" s="334"/>
      <c r="II63" s="334"/>
      <c r="IJ63" s="334"/>
      <c r="IK63" s="334"/>
      <c r="IL63" s="334"/>
      <c r="IM63" s="334"/>
      <c r="IN63" s="334"/>
      <c r="IO63" s="334"/>
      <c r="IP63" s="334"/>
      <c r="IQ63" s="334"/>
      <c r="IR63" s="334"/>
    </row>
    <row r="64" spans="1:252" ht="15">
      <c r="A64" s="301"/>
      <c r="B64" s="325" t="e">
        <v>#REF!</v>
      </c>
      <c r="C64" s="301"/>
      <c r="D64" s="330" t="e">
        <v>#REF!</v>
      </c>
      <c r="E64" s="330" t="e">
        <v>#REF!</v>
      </c>
      <c r="F64" s="330" t="e">
        <v>#REF!</v>
      </c>
      <c r="G64" s="330" t="e">
        <v>#REF!</v>
      </c>
      <c r="H64" s="330" t="e">
        <v>#REF!</v>
      </c>
      <c r="I64" s="301"/>
      <c r="J64" s="301"/>
      <c r="K64" s="324"/>
      <c r="L64" s="324"/>
      <c r="M64" s="324"/>
      <c r="N64" s="324"/>
      <c r="O64" s="324"/>
      <c r="P64" s="324"/>
      <c r="Q64" s="324"/>
      <c r="R64" s="324"/>
      <c r="S64" s="324"/>
      <c r="T64" s="324"/>
      <c r="U64" s="324"/>
      <c r="V64" s="324"/>
      <c r="W64" s="324"/>
      <c r="X64" s="324"/>
      <c r="Y64" s="324"/>
      <c r="Z64" s="324"/>
      <c r="AA64" s="324"/>
      <c r="AB64" s="324"/>
      <c r="AC64" s="324"/>
      <c r="AD64" s="324"/>
      <c r="AE64" s="324"/>
      <c r="AF64" s="324"/>
      <c r="AG64" s="324"/>
      <c r="AH64" s="324"/>
      <c r="AI64" s="324"/>
      <c r="AJ64" s="324"/>
      <c r="AK64" s="324"/>
      <c r="AL64" s="324"/>
      <c r="AM64" s="324"/>
      <c r="AN64" s="324"/>
      <c r="AO64" s="324"/>
      <c r="AP64" s="324"/>
      <c r="AQ64" s="324"/>
      <c r="AR64" s="324"/>
      <c r="AS64" s="324"/>
      <c r="AT64" s="324"/>
      <c r="AU64" s="324"/>
      <c r="AV64" s="324"/>
      <c r="AW64" s="324"/>
      <c r="AX64" s="324"/>
      <c r="AY64" s="324"/>
      <c r="AZ64" s="324"/>
      <c r="BA64" s="324"/>
      <c r="BB64" s="324"/>
      <c r="BC64" s="324"/>
      <c r="BD64" s="324"/>
      <c r="BE64" s="324"/>
      <c r="BF64" s="324"/>
      <c r="BG64" s="324"/>
      <c r="BH64" s="324"/>
      <c r="BI64" s="324"/>
      <c r="BJ64" s="324"/>
      <c r="BK64" s="324"/>
      <c r="BL64" s="324"/>
      <c r="BM64" s="324"/>
      <c r="BN64" s="324"/>
      <c r="BO64" s="324"/>
      <c r="BP64" s="324"/>
      <c r="BQ64" s="324"/>
      <c r="BR64" s="324"/>
      <c r="BS64" s="324"/>
      <c r="BT64" s="324"/>
      <c r="BU64" s="324"/>
      <c r="BV64" s="324"/>
      <c r="BW64" s="324"/>
      <c r="BX64" s="324"/>
      <c r="BY64" s="324"/>
      <c r="BZ64" s="324"/>
      <c r="CA64" s="324"/>
      <c r="CB64" s="324"/>
      <c r="CC64" s="324"/>
      <c r="CD64" s="324"/>
      <c r="CE64" s="324"/>
      <c r="CF64" s="324"/>
      <c r="CG64" s="324"/>
      <c r="CH64" s="324"/>
      <c r="CI64" s="324"/>
      <c r="CJ64" s="324"/>
      <c r="CK64" s="324"/>
      <c r="CL64" s="324"/>
      <c r="CM64" s="324"/>
      <c r="CN64" s="324"/>
      <c r="CO64" s="324"/>
      <c r="CP64" s="324"/>
      <c r="CQ64" s="324"/>
      <c r="CR64" s="324"/>
      <c r="CS64" s="324"/>
      <c r="CT64" s="324"/>
      <c r="CU64" s="324"/>
      <c r="CV64" s="324"/>
      <c r="CW64" s="324"/>
      <c r="CX64" s="324"/>
      <c r="CY64" s="324"/>
      <c r="CZ64" s="324"/>
      <c r="DA64" s="324"/>
      <c r="DB64" s="324"/>
      <c r="DC64" s="324"/>
      <c r="DD64" s="324"/>
      <c r="DE64" s="324"/>
      <c r="DF64" s="324"/>
      <c r="DG64" s="324"/>
      <c r="DH64" s="324"/>
      <c r="DI64" s="324"/>
      <c r="DJ64" s="324"/>
      <c r="DK64" s="324"/>
      <c r="DL64" s="324"/>
      <c r="DM64" s="324"/>
      <c r="DN64" s="324"/>
      <c r="DO64" s="324"/>
      <c r="DP64" s="324"/>
      <c r="DQ64" s="324"/>
      <c r="DR64" s="324"/>
      <c r="DS64" s="324"/>
      <c r="DT64" s="324"/>
      <c r="DU64" s="324"/>
      <c r="DV64" s="324"/>
      <c r="DW64" s="324"/>
      <c r="DX64" s="324"/>
      <c r="DY64" s="324"/>
      <c r="DZ64" s="324"/>
      <c r="EA64" s="324"/>
      <c r="EB64" s="324"/>
      <c r="EC64" s="324"/>
      <c r="ED64" s="324"/>
      <c r="EE64" s="324"/>
      <c r="EF64" s="324"/>
      <c r="EG64" s="324"/>
      <c r="EH64" s="324"/>
      <c r="EI64" s="324"/>
      <c r="EJ64" s="324"/>
      <c r="EK64" s="324"/>
      <c r="EL64" s="324"/>
      <c r="EM64" s="324"/>
      <c r="EN64" s="324"/>
      <c r="EO64" s="324"/>
      <c r="EP64" s="324"/>
      <c r="EQ64" s="324"/>
      <c r="ER64" s="324"/>
      <c r="ES64" s="324"/>
      <c r="ET64" s="324"/>
      <c r="EU64" s="324"/>
      <c r="EV64" s="324"/>
      <c r="EW64" s="324"/>
      <c r="EX64" s="324"/>
      <c r="EY64" s="324"/>
      <c r="EZ64" s="324"/>
      <c r="FA64" s="324"/>
      <c r="FB64" s="324"/>
      <c r="FC64" s="324"/>
      <c r="FD64" s="324"/>
      <c r="FE64" s="324"/>
      <c r="FF64" s="324"/>
      <c r="FG64" s="324"/>
      <c r="FH64" s="324"/>
      <c r="FI64" s="324"/>
      <c r="FJ64" s="324"/>
      <c r="FK64" s="324"/>
      <c r="FL64" s="324"/>
      <c r="FM64" s="324"/>
      <c r="FN64" s="324"/>
      <c r="FO64" s="324"/>
      <c r="FP64" s="324"/>
      <c r="FQ64" s="324"/>
      <c r="FR64" s="324"/>
      <c r="FS64" s="324"/>
      <c r="FT64" s="324"/>
      <c r="FU64" s="324"/>
      <c r="FV64" s="324"/>
      <c r="FW64" s="324"/>
      <c r="FX64" s="324"/>
      <c r="FY64" s="324"/>
      <c r="FZ64" s="324"/>
      <c r="GA64" s="324"/>
      <c r="GB64" s="324"/>
      <c r="GC64" s="324"/>
      <c r="GD64" s="324"/>
      <c r="GE64" s="324"/>
      <c r="GF64" s="324"/>
      <c r="GG64" s="324"/>
      <c r="GH64" s="324"/>
      <c r="GI64" s="324"/>
      <c r="GJ64" s="324"/>
      <c r="GK64" s="324"/>
      <c r="GL64" s="324"/>
      <c r="GM64" s="324"/>
      <c r="GN64" s="324"/>
      <c r="GO64" s="324"/>
      <c r="GP64" s="324"/>
      <c r="GQ64" s="324"/>
      <c r="GR64" s="324"/>
      <c r="GS64" s="324"/>
      <c r="GT64" s="324"/>
      <c r="GU64" s="324"/>
      <c r="GV64" s="324"/>
      <c r="GW64" s="324"/>
      <c r="GX64" s="324"/>
      <c r="GY64" s="324"/>
      <c r="GZ64" s="324"/>
      <c r="HA64" s="324"/>
      <c r="HB64" s="324"/>
      <c r="HC64" s="324"/>
      <c r="HD64" s="324"/>
      <c r="HE64" s="324"/>
      <c r="HF64" s="324"/>
      <c r="HG64" s="324"/>
      <c r="HH64" s="324"/>
      <c r="HI64" s="324"/>
      <c r="HJ64" s="324"/>
      <c r="HK64" s="324"/>
      <c r="HL64" s="324"/>
      <c r="HM64" s="324"/>
      <c r="HN64" s="324"/>
      <c r="HO64" s="324"/>
      <c r="HP64" s="324"/>
      <c r="HQ64" s="324"/>
      <c r="HR64" s="324"/>
      <c r="HS64" s="324"/>
      <c r="HT64" s="324"/>
      <c r="HU64" s="324"/>
      <c r="HV64" s="324"/>
      <c r="HW64" s="324"/>
      <c r="HX64" s="324"/>
      <c r="HY64" s="324"/>
      <c r="HZ64" s="324"/>
      <c r="IA64" s="324"/>
      <c r="IB64" s="324"/>
      <c r="IC64" s="324"/>
      <c r="ID64" s="324"/>
      <c r="IE64" s="324"/>
      <c r="IF64" s="324"/>
      <c r="IG64" s="324"/>
      <c r="IH64" s="324"/>
      <c r="II64" s="324"/>
      <c r="IJ64" s="324"/>
      <c r="IK64" s="324"/>
      <c r="IL64" s="324"/>
      <c r="IM64" s="324"/>
      <c r="IN64" s="324"/>
      <c r="IO64" s="324"/>
      <c r="IP64" s="324"/>
      <c r="IQ64" s="324"/>
      <c r="IR64" s="324"/>
    </row>
    <row r="65" spans="2:8" ht="14.5">
      <c r="B65" s="336" t="e">
        <v>#REF!</v>
      </c>
      <c r="C65" s="332"/>
      <c r="D65" s="333" t="e">
        <v>#REF!</v>
      </c>
      <c r="E65" s="333" t="e">
        <v>#REF!</v>
      </c>
      <c r="F65" s="333" t="e">
        <v>#REF!</v>
      </c>
      <c r="G65" s="333" t="e">
        <v>#REF!</v>
      </c>
      <c r="H65" s="333" t="e">
        <v>#REF!</v>
      </c>
    </row>
    <row r="66" spans="2:8" ht="14.5">
      <c r="C66" s="301"/>
      <c r="D66" s="330"/>
      <c r="E66" s="330"/>
      <c r="F66" s="330"/>
      <c r="G66" s="330"/>
      <c r="H66" s="330"/>
    </row>
    <row r="67" spans="2:8" ht="14.5">
      <c r="B67" s="325" t="e">
        <v>#REF!</v>
      </c>
      <c r="C67" s="301"/>
      <c r="D67" s="330" t="e">
        <v>#REF!</v>
      </c>
      <c r="E67" s="330" t="e">
        <v>#REF!</v>
      </c>
      <c r="F67" s="330" t="e">
        <v>#REF!</v>
      </c>
      <c r="G67" s="330" t="e">
        <v>#REF!</v>
      </c>
      <c r="H67" s="330" t="e">
        <v>#REF!</v>
      </c>
    </row>
    <row r="68" spans="2:8" ht="14.5">
      <c r="B68" s="336" t="e">
        <v>#REF!</v>
      </c>
      <c r="C68" s="332"/>
      <c r="D68" s="333" t="e">
        <v>#REF!</v>
      </c>
      <c r="E68" s="333" t="e">
        <v>#REF!</v>
      </c>
      <c r="F68" s="333" t="e">
        <v>#REF!</v>
      </c>
      <c r="G68" s="333" t="e">
        <v>#REF!</v>
      </c>
      <c r="H68" s="333" t="e">
        <v>#REF!</v>
      </c>
    </row>
    <row r="69" spans="2:8" ht="14.5">
      <c r="C69" s="301"/>
      <c r="D69" s="330"/>
      <c r="E69" s="330"/>
      <c r="F69" s="330"/>
      <c r="G69" s="330"/>
      <c r="H69" s="330"/>
    </row>
    <row r="70" spans="2:8" ht="14.5">
      <c r="C70" s="301"/>
      <c r="D70" s="330"/>
      <c r="E70" s="330"/>
      <c r="F70" s="330"/>
      <c r="G70" s="330"/>
      <c r="H70" s="3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0632-0C6A-4CF2-A754-02E4951C0FB1}">
  <sheetPr codeName="Sheet26"/>
  <dimension ref="A1:IR69"/>
  <sheetViews>
    <sheetView workbookViewId="0">
      <selection activeCell="B4" sqref="B4"/>
    </sheetView>
  </sheetViews>
  <sheetFormatPr defaultColWidth="20.33203125" defaultRowHeight="14.5"/>
  <cols>
    <col min="1" max="1" width="20.33203125" style="325"/>
    <col min="2" max="2" width="112.109375" style="325" customWidth="1"/>
    <col min="3" max="3" width="10.6640625" style="325" customWidth="1"/>
    <col min="4" max="4" width="38.77734375" style="325" customWidth="1"/>
    <col min="5" max="5" width="37.5546875" style="325" customWidth="1"/>
    <col min="6" max="6" width="32.6640625" style="325" customWidth="1"/>
    <col min="7" max="7" width="38.77734375" style="325" customWidth="1"/>
    <col min="8" max="9" width="37.5546875" style="325" customWidth="1"/>
    <col min="10" max="11" width="38.77734375" style="325" customWidth="1"/>
    <col min="12" max="13" width="37.5546875" style="325" customWidth="1"/>
    <col min="14" max="14" width="38.77734375" style="325" customWidth="1"/>
    <col min="15" max="15" width="37.5546875" style="325" customWidth="1"/>
    <col min="16" max="16" width="38.77734375" style="325" customWidth="1"/>
    <col min="17" max="18" width="37.5546875" style="325" customWidth="1"/>
    <col min="19" max="19" width="38.77734375" style="325" customWidth="1"/>
    <col min="20" max="21" width="37.5546875" style="325" customWidth="1"/>
    <col min="22" max="23" width="38.77734375" style="325" customWidth="1"/>
    <col min="24" max="25" width="37.5546875" style="325" customWidth="1"/>
    <col min="26" max="26" width="38.77734375" style="325" customWidth="1"/>
    <col min="27" max="27" width="37.5546875" style="325" customWidth="1"/>
    <col min="28" max="28" width="38.77734375" style="325" customWidth="1"/>
    <col min="29" max="30" width="37.5546875" style="325" customWidth="1"/>
    <col min="31" max="31" width="38.77734375" style="325" customWidth="1"/>
    <col min="32" max="33" width="37.5546875" style="325" customWidth="1"/>
    <col min="34" max="35" width="38.77734375" style="325" customWidth="1"/>
    <col min="36" max="37" width="37.5546875" style="325" customWidth="1"/>
    <col min="38" max="38" width="38.77734375" style="325" customWidth="1"/>
    <col min="39" max="39" width="37.5546875" style="325" customWidth="1"/>
    <col min="40" max="40" width="38.77734375" style="325" customWidth="1"/>
    <col min="41" max="41" width="37.5546875" style="325" customWidth="1"/>
    <col min="42" max="59" width="40" style="325" customWidth="1"/>
    <col min="60" max="63" width="46.109375" style="325" customWidth="1"/>
    <col min="64" max="251" width="20.33203125" style="325"/>
    <col min="252" max="16384" width="20.33203125" style="339"/>
  </cols>
  <sheetData>
    <row r="1" spans="1:252">
      <c r="A1" s="338"/>
      <c r="B1" s="338"/>
      <c r="C1" s="301"/>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38"/>
      <c r="AJ1" s="338"/>
      <c r="AK1" s="338"/>
      <c r="AL1" s="338"/>
      <c r="AM1" s="338"/>
      <c r="AN1" s="338"/>
      <c r="AO1" s="338"/>
      <c r="AP1" s="338"/>
      <c r="AQ1" s="338"/>
      <c r="AR1" s="338"/>
      <c r="AS1" s="338"/>
      <c r="AT1" s="338"/>
      <c r="AU1" s="338"/>
      <c r="AV1" s="338"/>
      <c r="AW1" s="338"/>
      <c r="AX1" s="338"/>
      <c r="AY1" s="338"/>
      <c r="AZ1" s="338"/>
      <c r="BA1" s="338"/>
      <c r="BB1" s="338"/>
      <c r="BC1" s="338"/>
      <c r="BD1" s="338"/>
      <c r="BE1" s="338"/>
      <c r="BF1" s="338"/>
      <c r="BG1" s="338"/>
      <c r="BH1" s="338"/>
      <c r="BI1" s="338"/>
      <c r="BJ1" s="338"/>
      <c r="BK1" s="338"/>
      <c r="BL1" s="338"/>
      <c r="BM1" s="338"/>
      <c r="BN1" s="338"/>
      <c r="BO1" s="338"/>
      <c r="BP1" s="338"/>
      <c r="BQ1" s="338"/>
      <c r="BR1" s="338"/>
      <c r="BS1" s="338"/>
      <c r="BT1" s="338"/>
      <c r="BU1" s="338"/>
      <c r="BV1" s="338"/>
      <c r="BW1" s="338"/>
      <c r="BX1" s="338"/>
      <c r="BY1" s="338"/>
      <c r="BZ1" s="338"/>
      <c r="CA1" s="338"/>
      <c r="CB1" s="338"/>
      <c r="CC1" s="338"/>
      <c r="CD1" s="338"/>
      <c r="CE1" s="338"/>
      <c r="CF1" s="338"/>
      <c r="CG1" s="338"/>
      <c r="CH1" s="338"/>
      <c r="CI1" s="338"/>
      <c r="CJ1" s="338"/>
      <c r="CK1" s="338"/>
      <c r="CL1" s="338"/>
      <c r="CM1" s="338"/>
      <c r="CN1" s="338"/>
      <c r="CO1" s="338"/>
      <c r="CP1" s="338"/>
      <c r="CQ1" s="338"/>
      <c r="CR1" s="338"/>
      <c r="CS1" s="338"/>
      <c r="CT1" s="338"/>
      <c r="CU1" s="338"/>
      <c r="CV1" s="338"/>
      <c r="CW1" s="338"/>
      <c r="CX1" s="338"/>
      <c r="CY1" s="338"/>
      <c r="CZ1" s="338"/>
      <c r="DA1" s="338"/>
      <c r="DB1" s="338"/>
      <c r="DC1" s="338"/>
      <c r="DD1" s="338"/>
      <c r="DE1" s="338"/>
      <c r="DF1" s="338"/>
      <c r="DG1" s="338"/>
      <c r="DH1" s="338"/>
      <c r="DI1" s="338"/>
      <c r="DJ1" s="338"/>
      <c r="DK1" s="338"/>
      <c r="DL1" s="338"/>
      <c r="DM1" s="338"/>
      <c r="DN1" s="338"/>
      <c r="DO1" s="338"/>
      <c r="DP1" s="338"/>
      <c r="DQ1" s="338"/>
      <c r="DR1" s="338"/>
      <c r="DS1" s="338"/>
      <c r="DT1" s="338"/>
      <c r="DU1" s="338"/>
      <c r="DV1" s="338"/>
      <c r="DW1" s="338"/>
      <c r="DX1" s="338"/>
      <c r="DY1" s="338"/>
      <c r="DZ1" s="338"/>
      <c r="EA1" s="338"/>
      <c r="EB1" s="338"/>
      <c r="EC1" s="338"/>
      <c r="ED1" s="338"/>
      <c r="EE1" s="338"/>
      <c r="EF1" s="338"/>
      <c r="EG1" s="338"/>
      <c r="EH1" s="338"/>
      <c r="EI1" s="338"/>
      <c r="EJ1" s="338"/>
      <c r="EK1" s="338"/>
      <c r="EL1" s="338"/>
      <c r="EM1" s="338"/>
      <c r="EN1" s="338"/>
      <c r="EO1" s="338"/>
      <c r="EP1" s="338"/>
      <c r="EQ1" s="338"/>
      <c r="ER1" s="338"/>
      <c r="ES1" s="338"/>
      <c r="ET1" s="338"/>
      <c r="EU1" s="338"/>
      <c r="EV1" s="338"/>
      <c r="EW1" s="338"/>
      <c r="EX1" s="338"/>
      <c r="EY1" s="338"/>
      <c r="EZ1" s="338"/>
      <c r="FA1" s="338"/>
      <c r="FB1" s="338"/>
      <c r="FC1" s="338"/>
      <c r="FD1" s="338"/>
      <c r="FE1" s="338"/>
      <c r="FF1" s="338"/>
      <c r="FG1" s="338"/>
      <c r="FH1" s="338"/>
      <c r="FI1" s="338"/>
      <c r="FJ1" s="338"/>
      <c r="FK1" s="338"/>
      <c r="FL1" s="338"/>
      <c r="FM1" s="338"/>
      <c r="FN1" s="338"/>
      <c r="FO1" s="338"/>
      <c r="FP1" s="338"/>
      <c r="FQ1" s="338"/>
      <c r="FR1" s="338"/>
      <c r="FS1" s="338"/>
      <c r="FT1" s="338"/>
      <c r="FU1" s="338"/>
      <c r="FV1" s="338"/>
      <c r="FW1" s="338"/>
      <c r="FX1" s="338"/>
      <c r="FY1" s="338"/>
      <c r="FZ1" s="338"/>
      <c r="GA1" s="338"/>
      <c r="GB1" s="338"/>
      <c r="GC1" s="338"/>
      <c r="GD1" s="338"/>
      <c r="GE1" s="338"/>
      <c r="GF1" s="338"/>
      <c r="GG1" s="338"/>
      <c r="GH1" s="338"/>
      <c r="GI1" s="338"/>
      <c r="GJ1" s="338"/>
      <c r="GK1" s="338"/>
      <c r="GL1" s="338"/>
      <c r="GM1" s="338"/>
      <c r="GN1" s="338"/>
      <c r="GO1" s="338"/>
      <c r="GP1" s="338"/>
      <c r="GQ1" s="338"/>
      <c r="GR1" s="338"/>
      <c r="GS1" s="338"/>
      <c r="GT1" s="338"/>
      <c r="GU1" s="338"/>
      <c r="GV1" s="338"/>
      <c r="GW1" s="338"/>
      <c r="GX1" s="338"/>
      <c r="GY1" s="338"/>
      <c r="GZ1" s="338"/>
      <c r="HA1" s="338"/>
      <c r="HB1" s="338"/>
      <c r="HC1" s="338"/>
      <c r="HD1" s="338"/>
      <c r="HE1" s="338"/>
      <c r="HF1" s="338"/>
      <c r="HG1" s="338"/>
      <c r="HH1" s="338"/>
      <c r="HI1" s="338"/>
      <c r="HJ1" s="338"/>
      <c r="HK1" s="338"/>
      <c r="HL1" s="338"/>
      <c r="HM1" s="338"/>
      <c r="HN1" s="338"/>
      <c r="HO1" s="338"/>
      <c r="HP1" s="338"/>
      <c r="HQ1" s="338"/>
      <c r="HR1" s="338"/>
      <c r="HS1" s="338"/>
      <c r="HT1" s="338"/>
      <c r="HU1" s="338"/>
      <c r="HV1" s="338"/>
      <c r="HW1" s="338"/>
      <c r="HX1" s="338"/>
      <c r="HY1" s="338"/>
      <c r="HZ1" s="338"/>
      <c r="IA1" s="338"/>
      <c r="IB1" s="338"/>
      <c r="IC1" s="338"/>
      <c r="ID1" s="338"/>
      <c r="IE1" s="338"/>
      <c r="IF1" s="338"/>
      <c r="IG1" s="338"/>
      <c r="IH1" s="338"/>
      <c r="II1" s="338"/>
      <c r="IJ1" s="338"/>
      <c r="IK1" s="338"/>
      <c r="IL1" s="338"/>
      <c r="IM1" s="338"/>
      <c r="IN1" s="338"/>
      <c r="IO1" s="338"/>
      <c r="IP1" s="338"/>
      <c r="IQ1" s="338"/>
      <c r="IR1" s="338"/>
    </row>
    <row r="2" spans="1:252" s="342" customFormat="1">
      <c r="A2" s="340"/>
      <c r="B2" s="340" t="s">
        <v>301</v>
      </c>
      <c r="C2" s="301"/>
      <c r="D2" s="341" t="e">
        <v>#REF!</v>
      </c>
      <c r="E2" s="341" t="e">
        <v>#REF!</v>
      </c>
      <c r="F2" s="341" t="e">
        <v>#REF!</v>
      </c>
      <c r="G2" s="341" t="e">
        <v>#REF!</v>
      </c>
      <c r="H2" s="341" t="e">
        <v>#REF!</v>
      </c>
      <c r="I2" s="341" t="e">
        <v>#REF!</v>
      </c>
      <c r="J2" s="341" t="e">
        <v>#REF!</v>
      </c>
      <c r="K2" s="341" t="e">
        <v>#REF!</v>
      </c>
      <c r="L2" s="341" t="e">
        <v>#REF!</v>
      </c>
      <c r="M2" s="341" t="e">
        <v>#REF!</v>
      </c>
      <c r="N2" s="341" t="e">
        <v>#REF!</v>
      </c>
      <c r="O2" s="341" t="e">
        <v>#REF!</v>
      </c>
      <c r="P2" s="341" t="e">
        <v>#REF!</v>
      </c>
      <c r="Q2" s="341" t="e">
        <v>#REF!</v>
      </c>
      <c r="R2" s="341" t="e">
        <v>#REF!</v>
      </c>
      <c r="S2" s="341" t="e">
        <v>#REF!</v>
      </c>
      <c r="T2" s="341" t="e">
        <v>#REF!</v>
      </c>
      <c r="U2" s="341" t="e">
        <v>#REF!</v>
      </c>
      <c r="V2" s="341" t="e">
        <v>#REF!</v>
      </c>
      <c r="W2" s="341" t="e">
        <v>#REF!</v>
      </c>
      <c r="X2" s="341" t="e">
        <v>#REF!</v>
      </c>
      <c r="Y2" s="341" t="e">
        <v>#REF!</v>
      </c>
      <c r="Z2" s="341" t="e">
        <v>#REF!</v>
      </c>
      <c r="AA2" s="341" t="e">
        <v>#REF!</v>
      </c>
      <c r="AB2" s="341" t="e">
        <v>#REF!</v>
      </c>
      <c r="AC2" s="341" t="e">
        <v>#REF!</v>
      </c>
      <c r="AD2" s="341" t="e">
        <v>#REF!</v>
      </c>
      <c r="AE2" s="341" t="e">
        <v>#REF!</v>
      </c>
      <c r="AF2" s="341" t="e">
        <v>#REF!</v>
      </c>
      <c r="AG2" s="341" t="e">
        <v>#REF!</v>
      </c>
      <c r="AH2" s="341" t="e">
        <v>#REF!</v>
      </c>
      <c r="AI2" s="341" t="e">
        <v>#REF!</v>
      </c>
      <c r="AJ2" s="341" t="e">
        <v>#REF!</v>
      </c>
      <c r="AK2" s="341" t="e">
        <v>#REF!</v>
      </c>
      <c r="AL2" s="341" t="e">
        <v>#REF!</v>
      </c>
      <c r="AM2" s="341" t="e">
        <v>#REF!</v>
      </c>
      <c r="AN2" s="341" t="e">
        <v>#REF!</v>
      </c>
      <c r="AO2" s="341" t="e">
        <v>#REF!</v>
      </c>
      <c r="AP2" s="341" t="e">
        <v>#REF!</v>
      </c>
      <c r="AQ2" s="341" t="e">
        <v>#REF!</v>
      </c>
      <c r="AR2" s="341" t="e">
        <v>#REF!</v>
      </c>
      <c r="AS2" s="341" t="e">
        <v>#REF!</v>
      </c>
      <c r="AT2" s="341" t="e">
        <v>#REF!</v>
      </c>
      <c r="AU2" s="341" t="e">
        <v>#REF!</v>
      </c>
      <c r="AV2" s="341" t="e">
        <v>#REF!</v>
      </c>
      <c r="AW2" s="341" t="e">
        <v>#REF!</v>
      </c>
      <c r="AX2" s="341" t="e">
        <v>#REF!</v>
      </c>
      <c r="AY2" s="341" t="e">
        <v>#REF!</v>
      </c>
      <c r="AZ2" s="341" t="e">
        <v>#REF!</v>
      </c>
      <c r="BA2" s="341" t="e">
        <v>#REF!</v>
      </c>
      <c r="BB2" s="341" t="e">
        <v>#REF!</v>
      </c>
      <c r="BC2" s="341" t="e">
        <v>#REF!</v>
      </c>
      <c r="BD2" s="341" t="e">
        <v>#REF!</v>
      </c>
      <c r="BE2" s="341" t="e">
        <v>#REF!</v>
      </c>
      <c r="BF2" s="341" t="e">
        <v>#REF!</v>
      </c>
      <c r="BG2" s="341" t="e">
        <v>#REF!</v>
      </c>
      <c r="BH2" s="341" t="e">
        <v>#REF!</v>
      </c>
      <c r="BI2" s="341" t="e">
        <v>#REF!</v>
      </c>
      <c r="BJ2" s="341" t="e">
        <v>#REF!</v>
      </c>
      <c r="BK2" s="341" t="e">
        <v>#REF!</v>
      </c>
      <c r="BL2" s="340"/>
      <c r="BM2" s="340"/>
      <c r="BN2" s="340"/>
      <c r="BO2" s="340"/>
      <c r="BP2" s="340"/>
      <c r="BQ2" s="340"/>
      <c r="BR2" s="340"/>
      <c r="BS2" s="340"/>
      <c r="BT2" s="340"/>
      <c r="BU2" s="340"/>
      <c r="BV2" s="340"/>
      <c r="BW2" s="340"/>
      <c r="BX2" s="340"/>
      <c r="BY2" s="340"/>
      <c r="BZ2" s="340"/>
      <c r="CA2" s="340"/>
      <c r="CB2" s="340"/>
      <c r="CC2" s="340"/>
      <c r="CD2" s="340"/>
      <c r="CE2" s="340"/>
      <c r="CF2" s="340"/>
      <c r="CG2" s="340"/>
      <c r="CH2" s="340"/>
      <c r="CI2" s="340"/>
      <c r="CJ2" s="340"/>
      <c r="CK2" s="340"/>
      <c r="CL2" s="340"/>
      <c r="CM2" s="340"/>
      <c r="CN2" s="340"/>
      <c r="CO2" s="340"/>
      <c r="CP2" s="340"/>
      <c r="CQ2" s="340"/>
      <c r="CR2" s="340"/>
      <c r="CS2" s="340"/>
      <c r="CT2" s="340"/>
      <c r="CU2" s="340"/>
      <c r="CV2" s="340"/>
      <c r="CW2" s="340"/>
      <c r="CX2" s="340"/>
      <c r="CY2" s="340"/>
      <c r="CZ2" s="340"/>
      <c r="DA2" s="340"/>
      <c r="DB2" s="340"/>
      <c r="DC2" s="340"/>
      <c r="DD2" s="340"/>
      <c r="DE2" s="340"/>
      <c r="DF2" s="340"/>
      <c r="DG2" s="340"/>
      <c r="DH2" s="340"/>
      <c r="DI2" s="340"/>
      <c r="DJ2" s="340"/>
      <c r="DK2" s="340"/>
      <c r="DL2" s="340"/>
      <c r="DM2" s="340"/>
      <c r="DN2" s="340"/>
      <c r="DO2" s="340"/>
      <c r="DP2" s="340"/>
      <c r="DQ2" s="340"/>
      <c r="DR2" s="340"/>
      <c r="DS2" s="340"/>
      <c r="DT2" s="340"/>
      <c r="DU2" s="340"/>
      <c r="DV2" s="340"/>
      <c r="DW2" s="340"/>
      <c r="DX2" s="340"/>
      <c r="DY2" s="340"/>
      <c r="DZ2" s="340"/>
      <c r="EA2" s="340"/>
      <c r="EB2" s="340"/>
      <c r="EC2" s="340"/>
      <c r="ED2" s="340"/>
      <c r="EE2" s="340"/>
      <c r="EF2" s="340"/>
      <c r="EG2" s="340"/>
      <c r="EH2" s="340"/>
      <c r="EI2" s="340"/>
      <c r="EJ2" s="340"/>
      <c r="EK2" s="340"/>
      <c r="EL2" s="340"/>
      <c r="EM2" s="340"/>
      <c r="EN2" s="340"/>
      <c r="EO2" s="340"/>
      <c r="EP2" s="340"/>
      <c r="EQ2" s="340"/>
      <c r="ER2" s="340"/>
      <c r="ES2" s="340"/>
      <c r="ET2" s="340"/>
      <c r="EU2" s="340"/>
      <c r="EV2" s="340"/>
      <c r="EW2" s="340"/>
      <c r="EX2" s="340"/>
      <c r="EY2" s="340"/>
      <c r="EZ2" s="340"/>
      <c r="FA2" s="340"/>
      <c r="FB2" s="340"/>
      <c r="FC2" s="340"/>
      <c r="FD2" s="340"/>
      <c r="FE2" s="340"/>
      <c r="FF2" s="340"/>
      <c r="FG2" s="340"/>
      <c r="FH2" s="340"/>
      <c r="FI2" s="340"/>
      <c r="FJ2" s="340"/>
      <c r="FK2" s="340"/>
      <c r="FL2" s="340"/>
      <c r="FM2" s="340"/>
      <c r="FN2" s="340"/>
      <c r="FO2" s="340"/>
      <c r="FP2" s="340"/>
      <c r="FQ2" s="340"/>
      <c r="FR2" s="340"/>
      <c r="FS2" s="340"/>
      <c r="FT2" s="340"/>
      <c r="FU2" s="340"/>
      <c r="FV2" s="340"/>
      <c r="FW2" s="340"/>
      <c r="FX2" s="340"/>
      <c r="FY2" s="340"/>
      <c r="FZ2" s="340"/>
      <c r="GA2" s="340"/>
      <c r="GB2" s="340"/>
      <c r="GC2" s="340"/>
      <c r="GD2" s="340"/>
      <c r="GE2" s="340"/>
      <c r="GF2" s="340"/>
      <c r="GG2" s="340"/>
      <c r="GH2" s="340"/>
      <c r="GI2" s="340"/>
      <c r="GJ2" s="340"/>
      <c r="GK2" s="340"/>
      <c r="GL2" s="340"/>
      <c r="GM2" s="340"/>
      <c r="GN2" s="340"/>
      <c r="GO2" s="340"/>
      <c r="GP2" s="340"/>
      <c r="GQ2" s="340"/>
      <c r="GR2" s="340"/>
      <c r="GS2" s="340"/>
      <c r="GT2" s="340"/>
      <c r="GU2" s="340"/>
      <c r="GV2" s="340"/>
      <c r="GW2" s="340"/>
      <c r="GX2" s="340"/>
      <c r="GY2" s="340"/>
      <c r="GZ2" s="340"/>
      <c r="HA2" s="340"/>
      <c r="HB2" s="340"/>
      <c r="HC2" s="340"/>
      <c r="HD2" s="340"/>
      <c r="HE2" s="340"/>
      <c r="HF2" s="340"/>
      <c r="HG2" s="340"/>
      <c r="HH2" s="340"/>
      <c r="HI2" s="340"/>
      <c r="HJ2" s="340"/>
      <c r="HK2" s="340"/>
      <c r="HL2" s="340"/>
      <c r="HM2" s="340"/>
      <c r="HN2" s="340"/>
      <c r="HO2" s="340"/>
      <c r="HP2" s="340"/>
      <c r="HQ2" s="340"/>
      <c r="HR2" s="340"/>
      <c r="HS2" s="340"/>
      <c r="HT2" s="340"/>
      <c r="HU2" s="340"/>
      <c r="HV2" s="340"/>
      <c r="HW2" s="340"/>
      <c r="HX2" s="340"/>
      <c r="HY2" s="340"/>
      <c r="HZ2" s="340"/>
      <c r="IA2" s="340"/>
      <c r="IB2" s="340"/>
      <c r="IC2" s="340"/>
      <c r="ID2" s="340"/>
      <c r="IE2" s="340"/>
      <c r="IF2" s="340"/>
      <c r="IG2" s="340"/>
      <c r="IH2" s="340"/>
      <c r="II2" s="340"/>
      <c r="IJ2" s="340"/>
      <c r="IK2" s="340"/>
      <c r="IL2" s="340"/>
      <c r="IM2" s="340"/>
      <c r="IN2" s="340"/>
      <c r="IO2" s="340"/>
      <c r="IP2" s="340"/>
      <c r="IQ2" s="340"/>
      <c r="IR2" s="340"/>
    </row>
    <row r="3" spans="1:252">
      <c r="A3" s="338"/>
      <c r="B3" s="338"/>
      <c r="C3" s="301"/>
      <c r="D3" s="338"/>
      <c r="E3" s="338"/>
      <c r="F3" s="338"/>
      <c r="G3" s="338"/>
      <c r="H3" s="338"/>
      <c r="I3" s="338"/>
      <c r="J3" s="338"/>
      <c r="K3" s="338"/>
      <c r="L3" s="338"/>
      <c r="M3" s="338"/>
      <c r="N3" s="338"/>
      <c r="O3" s="338"/>
      <c r="P3" s="338"/>
      <c r="Q3" s="338"/>
      <c r="R3" s="338"/>
      <c r="S3" s="338"/>
      <c r="T3" s="338"/>
      <c r="U3" s="338"/>
      <c r="V3" s="338"/>
      <c r="W3" s="338"/>
      <c r="X3" s="338"/>
      <c r="Y3" s="338"/>
      <c r="Z3" s="338"/>
      <c r="AA3" s="338"/>
      <c r="AB3" s="338"/>
      <c r="AC3" s="338"/>
      <c r="AD3" s="338"/>
      <c r="AE3" s="338"/>
      <c r="AF3" s="338"/>
      <c r="AG3" s="338"/>
      <c r="AH3" s="338"/>
      <c r="AI3" s="338"/>
      <c r="AJ3" s="338"/>
      <c r="AK3" s="338"/>
      <c r="AL3" s="338"/>
      <c r="AM3" s="338"/>
      <c r="AN3" s="338"/>
      <c r="AO3" s="338"/>
      <c r="AP3" s="338"/>
      <c r="AQ3" s="338"/>
      <c r="AR3" s="338"/>
      <c r="AS3" s="338"/>
      <c r="AT3" s="338"/>
      <c r="AU3" s="338"/>
      <c r="AV3" s="338"/>
      <c r="AW3" s="338"/>
      <c r="AX3" s="338"/>
      <c r="AY3" s="338"/>
      <c r="AZ3" s="338"/>
      <c r="BA3" s="338"/>
      <c r="BB3" s="338"/>
      <c r="BC3" s="338"/>
      <c r="BD3" s="338"/>
      <c r="BE3" s="338"/>
      <c r="BF3" s="338"/>
      <c r="BG3" s="338"/>
      <c r="BH3" s="338"/>
      <c r="BI3" s="338"/>
      <c r="BJ3" s="338"/>
      <c r="BK3" s="338"/>
      <c r="BL3" s="338"/>
      <c r="BM3" s="338"/>
      <c r="BN3" s="338"/>
      <c r="BO3" s="338"/>
      <c r="BP3" s="338"/>
      <c r="BQ3" s="338"/>
      <c r="BR3" s="338"/>
      <c r="BS3" s="338"/>
      <c r="BT3" s="338"/>
      <c r="BU3" s="338"/>
      <c r="BV3" s="338"/>
      <c r="BW3" s="338"/>
      <c r="BX3" s="338"/>
      <c r="BY3" s="338"/>
      <c r="BZ3" s="338"/>
      <c r="CA3" s="338"/>
      <c r="CB3" s="338"/>
      <c r="CC3" s="338"/>
      <c r="CD3" s="338"/>
      <c r="CE3" s="338"/>
      <c r="CF3" s="338"/>
      <c r="CG3" s="338"/>
      <c r="CH3" s="338"/>
      <c r="CI3" s="338"/>
      <c r="CJ3" s="338"/>
      <c r="CK3" s="338"/>
      <c r="CL3" s="338"/>
      <c r="CM3" s="338"/>
      <c r="CN3" s="338"/>
      <c r="CO3" s="338"/>
      <c r="CP3" s="338"/>
      <c r="CQ3" s="338"/>
      <c r="CR3" s="338"/>
      <c r="CS3" s="338"/>
      <c r="CT3" s="338"/>
      <c r="CU3" s="338"/>
      <c r="CV3" s="338"/>
      <c r="CW3" s="338"/>
      <c r="CX3" s="338"/>
      <c r="CY3" s="338"/>
      <c r="CZ3" s="338"/>
      <c r="DA3" s="338"/>
      <c r="DB3" s="338"/>
      <c r="DC3" s="338"/>
      <c r="DD3" s="338"/>
      <c r="DE3" s="338"/>
      <c r="DF3" s="338"/>
      <c r="DG3" s="338"/>
      <c r="DH3" s="338"/>
      <c r="DI3" s="338"/>
      <c r="DJ3" s="338"/>
      <c r="DK3" s="338"/>
      <c r="DL3" s="338"/>
      <c r="DM3" s="338"/>
      <c r="DN3" s="338"/>
      <c r="DO3" s="338"/>
      <c r="DP3" s="338"/>
      <c r="DQ3" s="338"/>
      <c r="DR3" s="338"/>
      <c r="DS3" s="338"/>
      <c r="DT3" s="338"/>
      <c r="DU3" s="338"/>
      <c r="DV3" s="338"/>
      <c r="DW3" s="338"/>
      <c r="DX3" s="338"/>
      <c r="DY3" s="338"/>
      <c r="DZ3" s="338"/>
      <c r="EA3" s="338"/>
      <c r="EB3" s="338"/>
      <c r="EC3" s="338"/>
      <c r="ED3" s="338"/>
      <c r="EE3" s="338"/>
      <c r="EF3" s="338"/>
      <c r="EG3" s="338"/>
      <c r="EH3" s="338"/>
      <c r="EI3" s="338"/>
      <c r="EJ3" s="338"/>
      <c r="EK3" s="338"/>
      <c r="EL3" s="338"/>
      <c r="EM3" s="338"/>
      <c r="EN3" s="338"/>
      <c r="EO3" s="338"/>
      <c r="EP3" s="338"/>
      <c r="EQ3" s="338"/>
      <c r="ER3" s="338"/>
      <c r="ES3" s="338"/>
      <c r="ET3" s="338"/>
      <c r="EU3" s="338"/>
      <c r="EV3" s="338"/>
      <c r="EW3" s="338"/>
      <c r="EX3" s="338"/>
      <c r="EY3" s="338"/>
      <c r="EZ3" s="338"/>
      <c r="FA3" s="338"/>
      <c r="FB3" s="338"/>
      <c r="FC3" s="338"/>
      <c r="FD3" s="338"/>
      <c r="FE3" s="338"/>
      <c r="FF3" s="338"/>
      <c r="FG3" s="338"/>
      <c r="FH3" s="338"/>
      <c r="FI3" s="338"/>
      <c r="FJ3" s="338"/>
      <c r="FK3" s="338"/>
      <c r="FL3" s="338"/>
      <c r="FM3" s="338"/>
      <c r="FN3" s="338"/>
      <c r="FO3" s="338"/>
      <c r="FP3" s="338"/>
      <c r="FQ3" s="338"/>
      <c r="FR3" s="338"/>
      <c r="FS3" s="338"/>
      <c r="FT3" s="338"/>
      <c r="FU3" s="338"/>
      <c r="FV3" s="338"/>
      <c r="FW3" s="338"/>
      <c r="FX3" s="338"/>
      <c r="FY3" s="338"/>
      <c r="FZ3" s="338"/>
      <c r="GA3" s="338"/>
      <c r="GB3" s="338"/>
      <c r="GC3" s="338"/>
      <c r="GD3" s="338"/>
      <c r="GE3" s="338"/>
      <c r="GF3" s="338"/>
      <c r="GG3" s="338"/>
      <c r="GH3" s="338"/>
      <c r="GI3" s="338"/>
      <c r="GJ3" s="338"/>
      <c r="GK3" s="338"/>
      <c r="GL3" s="338"/>
      <c r="GM3" s="338"/>
      <c r="GN3" s="338"/>
      <c r="GO3" s="338"/>
      <c r="GP3" s="338"/>
      <c r="GQ3" s="338"/>
      <c r="GR3" s="338"/>
      <c r="GS3" s="338"/>
      <c r="GT3" s="338"/>
      <c r="GU3" s="338"/>
      <c r="GV3" s="338"/>
      <c r="GW3" s="338"/>
      <c r="GX3" s="338"/>
      <c r="GY3" s="338"/>
      <c r="GZ3" s="338"/>
      <c r="HA3" s="338"/>
      <c r="HB3" s="338"/>
      <c r="HC3" s="338"/>
      <c r="HD3" s="338"/>
      <c r="HE3" s="338"/>
      <c r="HF3" s="338"/>
      <c r="HG3" s="338"/>
      <c r="HH3" s="338"/>
      <c r="HI3" s="338"/>
      <c r="HJ3" s="338"/>
      <c r="HK3" s="338"/>
      <c r="HL3" s="338"/>
      <c r="HM3" s="338"/>
      <c r="HN3" s="338"/>
      <c r="HO3" s="338"/>
      <c r="HP3" s="338"/>
      <c r="HQ3" s="338"/>
      <c r="HR3" s="338"/>
      <c r="HS3" s="338"/>
      <c r="HT3" s="338"/>
      <c r="HU3" s="338"/>
      <c r="HV3" s="338"/>
      <c r="HW3" s="338"/>
      <c r="HX3" s="338"/>
      <c r="HY3" s="338"/>
      <c r="HZ3" s="338"/>
      <c r="IA3" s="338"/>
      <c r="IB3" s="338"/>
      <c r="IC3" s="338"/>
      <c r="ID3" s="338"/>
      <c r="IE3" s="338"/>
      <c r="IF3" s="338"/>
      <c r="IG3" s="338"/>
      <c r="IH3" s="338"/>
      <c r="II3" s="338"/>
      <c r="IJ3" s="338"/>
      <c r="IK3" s="338"/>
      <c r="IL3" s="338"/>
      <c r="IM3" s="338"/>
      <c r="IN3" s="338"/>
      <c r="IO3" s="338"/>
      <c r="IP3" s="338"/>
      <c r="IQ3" s="338"/>
      <c r="IR3" s="338"/>
    </row>
    <row r="4" spans="1:252">
      <c r="B4" s="325" t="e">
        <v>#REF!</v>
      </c>
      <c r="C4" s="301"/>
      <c r="D4" s="343" t="e">
        <v>#REF!</v>
      </c>
      <c r="E4" s="343" t="e">
        <v>#REF!</v>
      </c>
      <c r="F4" s="343" t="e">
        <v>#REF!</v>
      </c>
      <c r="G4" s="343" t="e">
        <v>#REF!</v>
      </c>
      <c r="H4" s="343" t="e">
        <v>#REF!</v>
      </c>
      <c r="I4" s="343" t="e">
        <v>#REF!</v>
      </c>
      <c r="J4" s="343" t="e">
        <v>#REF!</v>
      </c>
      <c r="K4" s="343" t="e">
        <v>#REF!</v>
      </c>
      <c r="L4" s="343" t="e">
        <v>#REF!</v>
      </c>
      <c r="M4" s="343" t="e">
        <v>#REF!</v>
      </c>
      <c r="N4" s="343" t="e">
        <v>#REF!</v>
      </c>
      <c r="O4" s="343" t="e">
        <v>#REF!</v>
      </c>
      <c r="P4" s="343" t="e">
        <v>#REF!</v>
      </c>
      <c r="Q4" s="343" t="e">
        <v>#REF!</v>
      </c>
      <c r="R4" s="343" t="e">
        <v>#REF!</v>
      </c>
      <c r="S4" s="343" t="e">
        <v>#REF!</v>
      </c>
      <c r="T4" s="343" t="e">
        <v>#REF!</v>
      </c>
      <c r="U4" s="343" t="e">
        <v>#REF!</v>
      </c>
      <c r="V4" s="343" t="e">
        <v>#REF!</v>
      </c>
      <c r="W4" s="343" t="e">
        <v>#REF!</v>
      </c>
      <c r="X4" s="343" t="e">
        <v>#REF!</v>
      </c>
      <c r="Y4" s="343" t="e">
        <v>#REF!</v>
      </c>
      <c r="Z4" s="343" t="e">
        <v>#REF!</v>
      </c>
      <c r="AA4" s="343" t="e">
        <v>#REF!</v>
      </c>
      <c r="AB4" s="343" t="e">
        <v>#REF!</v>
      </c>
      <c r="AC4" s="343" t="e">
        <v>#REF!</v>
      </c>
      <c r="AD4" s="343" t="e">
        <v>#REF!</v>
      </c>
      <c r="AE4" s="343" t="e">
        <v>#REF!</v>
      </c>
      <c r="AF4" s="343" t="e">
        <v>#REF!</v>
      </c>
      <c r="AG4" s="343" t="e">
        <v>#REF!</v>
      </c>
      <c r="AH4" s="343" t="e">
        <v>#REF!</v>
      </c>
      <c r="AI4" s="343" t="e">
        <v>#REF!</v>
      </c>
      <c r="AJ4" s="343" t="e">
        <v>#REF!</v>
      </c>
      <c r="AK4" s="343" t="e">
        <v>#REF!</v>
      </c>
      <c r="AL4" s="343" t="e">
        <v>#REF!</v>
      </c>
      <c r="AM4" s="343" t="e">
        <v>#REF!</v>
      </c>
      <c r="AN4" s="343" t="e">
        <v>#REF!</v>
      </c>
      <c r="AO4" s="343" t="e">
        <v>#REF!</v>
      </c>
      <c r="AP4" s="343" t="e">
        <v>#REF!</v>
      </c>
      <c r="AQ4" s="343" t="e">
        <v>#REF!</v>
      </c>
      <c r="AR4" s="343" t="e">
        <v>#REF!</v>
      </c>
      <c r="AS4" s="343" t="e">
        <v>#REF!</v>
      </c>
      <c r="AT4" s="343" t="e">
        <v>#REF!</v>
      </c>
      <c r="AU4" s="343" t="e">
        <v>#REF!</v>
      </c>
      <c r="AV4" s="343" t="e">
        <v>#REF!</v>
      </c>
      <c r="AW4" s="343" t="e">
        <v>#REF!</v>
      </c>
      <c r="AX4" s="343" t="e">
        <v>#REF!</v>
      </c>
      <c r="AY4" s="343" t="e">
        <v>#REF!</v>
      </c>
      <c r="AZ4" s="343" t="e">
        <v>#REF!</v>
      </c>
      <c r="BA4" s="343" t="e">
        <v>#REF!</v>
      </c>
      <c r="BB4" s="343" t="e">
        <v>#REF!</v>
      </c>
      <c r="BC4" s="343" t="e">
        <v>#REF!</v>
      </c>
      <c r="BD4" s="343" t="e">
        <v>#REF!</v>
      </c>
      <c r="BE4" s="343" t="e">
        <v>#REF!</v>
      </c>
      <c r="BF4" s="343" t="e">
        <v>#REF!</v>
      </c>
      <c r="BG4" s="343" t="e">
        <v>#REF!</v>
      </c>
      <c r="BH4" s="343" t="e">
        <v>#REF!</v>
      </c>
      <c r="BI4" s="343" t="e">
        <v>#REF!</v>
      </c>
      <c r="BJ4" s="343" t="e">
        <v>#REF!</v>
      </c>
      <c r="BK4" s="343" t="e">
        <v>#REF!</v>
      </c>
      <c r="IR4" s="325"/>
    </row>
    <row r="5" spans="1:252">
      <c r="B5" s="325" t="e">
        <v>#REF!</v>
      </c>
      <c r="C5" s="301"/>
      <c r="D5" s="343" t="e">
        <v>#REF!</v>
      </c>
      <c r="E5" s="343" t="e">
        <v>#REF!</v>
      </c>
      <c r="F5" s="343" t="e">
        <v>#REF!</v>
      </c>
      <c r="G5" s="343" t="e">
        <v>#REF!</v>
      </c>
      <c r="H5" s="343" t="e">
        <v>#REF!</v>
      </c>
      <c r="I5" s="343" t="e">
        <v>#REF!</v>
      </c>
      <c r="J5" s="343" t="e">
        <v>#REF!</v>
      </c>
      <c r="K5" s="343" t="e">
        <v>#REF!</v>
      </c>
      <c r="L5" s="343" t="e">
        <v>#REF!</v>
      </c>
      <c r="M5" s="343" t="e">
        <v>#REF!</v>
      </c>
      <c r="N5" s="343" t="e">
        <v>#REF!</v>
      </c>
      <c r="O5" s="343" t="e">
        <v>#REF!</v>
      </c>
      <c r="P5" s="343" t="e">
        <v>#REF!</v>
      </c>
      <c r="Q5" s="343" t="e">
        <v>#REF!</v>
      </c>
      <c r="R5" s="343" t="e">
        <v>#REF!</v>
      </c>
      <c r="S5" s="343" t="e">
        <v>#REF!</v>
      </c>
      <c r="T5" s="343" t="e">
        <v>#REF!</v>
      </c>
      <c r="U5" s="343" t="e">
        <v>#REF!</v>
      </c>
      <c r="V5" s="343" t="e">
        <v>#REF!</v>
      </c>
      <c r="W5" s="343" t="e">
        <v>#REF!</v>
      </c>
      <c r="X5" s="343" t="e">
        <v>#REF!</v>
      </c>
      <c r="Y5" s="343" t="e">
        <v>#REF!</v>
      </c>
      <c r="Z5" s="343" t="e">
        <v>#REF!</v>
      </c>
      <c r="AA5" s="343" t="e">
        <v>#REF!</v>
      </c>
      <c r="AB5" s="343" t="e">
        <v>#REF!</v>
      </c>
      <c r="AC5" s="343" t="e">
        <v>#REF!</v>
      </c>
      <c r="AD5" s="343" t="e">
        <v>#REF!</v>
      </c>
      <c r="AE5" s="343" t="e">
        <v>#REF!</v>
      </c>
      <c r="AF5" s="343" t="e">
        <v>#REF!</v>
      </c>
      <c r="AG5" s="343" t="e">
        <v>#REF!</v>
      </c>
      <c r="AH5" s="343" t="e">
        <v>#REF!</v>
      </c>
      <c r="AI5" s="343" t="e">
        <v>#REF!</v>
      </c>
      <c r="AJ5" s="343" t="e">
        <v>#REF!</v>
      </c>
      <c r="AK5" s="343" t="e">
        <v>#REF!</v>
      </c>
      <c r="AL5" s="343" t="e">
        <v>#REF!</v>
      </c>
      <c r="AM5" s="343" t="e">
        <v>#REF!</v>
      </c>
      <c r="AN5" s="343" t="e">
        <v>#REF!</v>
      </c>
      <c r="AO5" s="343" t="e">
        <v>#REF!</v>
      </c>
      <c r="AP5" s="343" t="e">
        <v>#REF!</v>
      </c>
      <c r="AQ5" s="343" t="e">
        <v>#REF!</v>
      </c>
      <c r="AR5" s="343" t="e">
        <v>#REF!</v>
      </c>
      <c r="AS5" s="343" t="e">
        <v>#REF!</v>
      </c>
      <c r="AT5" s="343" t="e">
        <v>#REF!</v>
      </c>
      <c r="AU5" s="343" t="e">
        <v>#REF!</v>
      </c>
      <c r="AV5" s="343" t="e">
        <v>#REF!</v>
      </c>
      <c r="AW5" s="343" t="e">
        <v>#REF!</v>
      </c>
      <c r="AX5" s="343" t="e">
        <v>#REF!</v>
      </c>
      <c r="AY5" s="343" t="e">
        <v>#REF!</v>
      </c>
      <c r="AZ5" s="343" t="e">
        <v>#REF!</v>
      </c>
      <c r="BA5" s="343" t="e">
        <v>#REF!</v>
      </c>
      <c r="BB5" s="343" t="e">
        <v>#REF!</v>
      </c>
      <c r="BC5" s="343" t="e">
        <v>#REF!</v>
      </c>
      <c r="BD5" s="343" t="e">
        <v>#REF!</v>
      </c>
      <c r="BE5" s="343" t="e">
        <v>#REF!</v>
      </c>
      <c r="BF5" s="343" t="e">
        <v>#REF!</v>
      </c>
      <c r="BG5" s="343" t="e">
        <v>#REF!</v>
      </c>
      <c r="BH5" s="343" t="e">
        <v>#REF!</v>
      </c>
      <c r="BI5" s="343" t="e">
        <v>#REF!</v>
      </c>
      <c r="BJ5" s="343" t="e">
        <v>#REF!</v>
      </c>
      <c r="BK5" s="343" t="e">
        <v>#REF!</v>
      </c>
      <c r="IR5" s="325"/>
    </row>
    <row r="6" spans="1:252">
      <c r="B6" s="325" t="e">
        <v>#REF!</v>
      </c>
      <c r="C6" s="301"/>
      <c r="D6" s="343" t="e">
        <v>#REF!</v>
      </c>
      <c r="E6" s="343" t="e">
        <v>#REF!</v>
      </c>
      <c r="F6" s="343" t="e">
        <v>#REF!</v>
      </c>
      <c r="G6" s="343" t="e">
        <v>#REF!</v>
      </c>
      <c r="H6" s="343" t="e">
        <v>#REF!</v>
      </c>
      <c r="I6" s="343" t="e">
        <v>#REF!</v>
      </c>
      <c r="J6" s="343" t="e">
        <v>#REF!</v>
      </c>
      <c r="K6" s="343" t="e">
        <v>#REF!</v>
      </c>
      <c r="L6" s="343" t="e">
        <v>#REF!</v>
      </c>
      <c r="M6" s="343" t="e">
        <v>#REF!</v>
      </c>
      <c r="N6" s="343" t="e">
        <v>#REF!</v>
      </c>
      <c r="O6" s="343" t="e">
        <v>#REF!</v>
      </c>
      <c r="P6" s="343" t="e">
        <v>#REF!</v>
      </c>
      <c r="Q6" s="343" t="e">
        <v>#REF!</v>
      </c>
      <c r="R6" s="343" t="e">
        <v>#REF!</v>
      </c>
      <c r="S6" s="343" t="e">
        <v>#REF!</v>
      </c>
      <c r="T6" s="343" t="e">
        <v>#REF!</v>
      </c>
      <c r="U6" s="343" t="e">
        <v>#REF!</v>
      </c>
      <c r="V6" s="343" t="e">
        <v>#REF!</v>
      </c>
      <c r="W6" s="343" t="e">
        <v>#REF!</v>
      </c>
      <c r="X6" s="343" t="e">
        <v>#REF!</v>
      </c>
      <c r="Y6" s="343" t="e">
        <v>#REF!</v>
      </c>
      <c r="Z6" s="343" t="e">
        <v>#REF!</v>
      </c>
      <c r="AA6" s="343" t="e">
        <v>#REF!</v>
      </c>
      <c r="AB6" s="343" t="e">
        <v>#REF!</v>
      </c>
      <c r="AC6" s="343" t="e">
        <v>#REF!</v>
      </c>
      <c r="AD6" s="343" t="e">
        <v>#REF!</v>
      </c>
      <c r="AE6" s="343" t="e">
        <v>#REF!</v>
      </c>
      <c r="AF6" s="343" t="e">
        <v>#REF!</v>
      </c>
      <c r="AG6" s="343" t="e">
        <v>#REF!</v>
      </c>
      <c r="AH6" s="343" t="e">
        <v>#REF!</v>
      </c>
      <c r="AI6" s="343" t="e">
        <v>#REF!</v>
      </c>
      <c r="AJ6" s="343" t="e">
        <v>#REF!</v>
      </c>
      <c r="AK6" s="343" t="e">
        <v>#REF!</v>
      </c>
      <c r="AL6" s="343" t="e">
        <v>#REF!</v>
      </c>
      <c r="AM6" s="343" t="e">
        <v>#REF!</v>
      </c>
      <c r="AN6" s="343" t="e">
        <v>#REF!</v>
      </c>
      <c r="AO6" s="343" t="e">
        <v>#REF!</v>
      </c>
      <c r="AP6" s="343" t="e">
        <v>#REF!</v>
      </c>
      <c r="AQ6" s="343" t="e">
        <v>#REF!</v>
      </c>
      <c r="AR6" s="343" t="e">
        <v>#REF!</v>
      </c>
      <c r="AS6" s="343" t="e">
        <v>#REF!</v>
      </c>
      <c r="AT6" s="343" t="e">
        <v>#REF!</v>
      </c>
      <c r="AU6" s="343" t="e">
        <v>#REF!</v>
      </c>
      <c r="AV6" s="343" t="e">
        <v>#REF!</v>
      </c>
      <c r="AW6" s="343" t="e">
        <v>#REF!</v>
      </c>
      <c r="AX6" s="343" t="e">
        <v>#REF!</v>
      </c>
      <c r="AY6" s="343" t="e">
        <v>#REF!</v>
      </c>
      <c r="AZ6" s="343" t="e">
        <v>#REF!</v>
      </c>
      <c r="BA6" s="343" t="e">
        <v>#REF!</v>
      </c>
      <c r="BB6" s="343" t="e">
        <v>#REF!</v>
      </c>
      <c r="BC6" s="343" t="e">
        <v>#REF!</v>
      </c>
      <c r="BD6" s="343" t="e">
        <v>#REF!</v>
      </c>
      <c r="BE6" s="343" t="e">
        <v>#REF!</v>
      </c>
      <c r="BF6" s="343" t="e">
        <v>#REF!</v>
      </c>
      <c r="BG6" s="343" t="e">
        <v>#REF!</v>
      </c>
      <c r="BH6" s="343" t="e">
        <v>#REF!</v>
      </c>
      <c r="BI6" s="343" t="e">
        <v>#REF!</v>
      </c>
      <c r="BJ6" s="343" t="e">
        <v>#REF!</v>
      </c>
      <c r="BK6" s="343" t="e">
        <v>#REF!</v>
      </c>
      <c r="IR6" s="325"/>
    </row>
    <row r="7" spans="1:252" s="345" customFormat="1">
      <c r="A7" s="325"/>
      <c r="B7" s="336" t="e">
        <v>#REF!</v>
      </c>
      <c r="C7" s="332"/>
      <c r="D7" s="344" t="e">
        <v>#REF!</v>
      </c>
      <c r="E7" s="344" t="e">
        <v>#REF!</v>
      </c>
      <c r="F7" s="344" t="e">
        <v>#REF!</v>
      </c>
      <c r="G7" s="344" t="e">
        <v>#REF!</v>
      </c>
      <c r="H7" s="344" t="e">
        <v>#REF!</v>
      </c>
      <c r="I7" s="344" t="e">
        <v>#REF!</v>
      </c>
      <c r="J7" s="344" t="e">
        <v>#REF!</v>
      </c>
      <c r="K7" s="344" t="e">
        <v>#REF!</v>
      </c>
      <c r="L7" s="344" t="e">
        <v>#REF!</v>
      </c>
      <c r="M7" s="344" t="e">
        <v>#REF!</v>
      </c>
      <c r="N7" s="344" t="e">
        <v>#REF!</v>
      </c>
      <c r="O7" s="344" t="e">
        <v>#REF!</v>
      </c>
      <c r="P7" s="344" t="e">
        <v>#REF!</v>
      </c>
      <c r="Q7" s="344" t="e">
        <v>#REF!</v>
      </c>
      <c r="R7" s="344" t="e">
        <v>#REF!</v>
      </c>
      <c r="S7" s="344" t="e">
        <v>#REF!</v>
      </c>
      <c r="T7" s="344" t="e">
        <v>#REF!</v>
      </c>
      <c r="U7" s="344" t="e">
        <v>#REF!</v>
      </c>
      <c r="V7" s="344" t="e">
        <v>#REF!</v>
      </c>
      <c r="W7" s="344" t="e">
        <v>#REF!</v>
      </c>
      <c r="X7" s="344" t="e">
        <v>#REF!</v>
      </c>
      <c r="Y7" s="344" t="e">
        <v>#REF!</v>
      </c>
      <c r="Z7" s="344" t="e">
        <v>#REF!</v>
      </c>
      <c r="AA7" s="344" t="e">
        <v>#REF!</v>
      </c>
      <c r="AB7" s="344" t="e">
        <v>#REF!</v>
      </c>
      <c r="AC7" s="344" t="e">
        <v>#REF!</v>
      </c>
      <c r="AD7" s="344" t="e">
        <v>#REF!</v>
      </c>
      <c r="AE7" s="344" t="e">
        <v>#REF!</v>
      </c>
      <c r="AF7" s="344" t="e">
        <v>#REF!</v>
      </c>
      <c r="AG7" s="344" t="e">
        <v>#REF!</v>
      </c>
      <c r="AH7" s="344" t="e">
        <v>#REF!</v>
      </c>
      <c r="AI7" s="344" t="e">
        <v>#REF!</v>
      </c>
      <c r="AJ7" s="344" t="e">
        <v>#REF!</v>
      </c>
      <c r="AK7" s="344" t="e">
        <v>#REF!</v>
      </c>
      <c r="AL7" s="344" t="e">
        <v>#REF!</v>
      </c>
      <c r="AM7" s="344" t="e">
        <v>#REF!</v>
      </c>
      <c r="AN7" s="344" t="e">
        <v>#REF!</v>
      </c>
      <c r="AO7" s="344" t="e">
        <v>#REF!</v>
      </c>
      <c r="AP7" s="344" t="e">
        <v>#REF!</v>
      </c>
      <c r="AQ7" s="344" t="e">
        <v>#REF!</v>
      </c>
      <c r="AR7" s="344" t="e">
        <v>#REF!</v>
      </c>
      <c r="AS7" s="344" t="e">
        <v>#REF!</v>
      </c>
      <c r="AT7" s="344" t="e">
        <v>#REF!</v>
      </c>
      <c r="AU7" s="344" t="e">
        <v>#REF!</v>
      </c>
      <c r="AV7" s="344" t="e">
        <v>#REF!</v>
      </c>
      <c r="AW7" s="344" t="e">
        <v>#REF!</v>
      </c>
      <c r="AX7" s="344" t="e">
        <v>#REF!</v>
      </c>
      <c r="AY7" s="344" t="e">
        <v>#REF!</v>
      </c>
      <c r="AZ7" s="344" t="e">
        <v>#REF!</v>
      </c>
      <c r="BA7" s="344" t="e">
        <v>#REF!</v>
      </c>
      <c r="BB7" s="344" t="e">
        <v>#REF!</v>
      </c>
      <c r="BC7" s="344" t="e">
        <v>#REF!</v>
      </c>
      <c r="BD7" s="344" t="e">
        <v>#REF!</v>
      </c>
      <c r="BE7" s="344" t="e">
        <v>#REF!</v>
      </c>
      <c r="BF7" s="344" t="e">
        <v>#REF!</v>
      </c>
      <c r="BG7" s="344" t="e">
        <v>#REF!</v>
      </c>
      <c r="BH7" s="344" t="e">
        <v>#REF!</v>
      </c>
      <c r="BI7" s="344" t="e">
        <v>#REF!</v>
      </c>
      <c r="BJ7" s="344" t="e">
        <v>#REF!</v>
      </c>
      <c r="BK7" s="344" t="e">
        <v>#REF!</v>
      </c>
      <c r="BL7" s="325"/>
      <c r="BM7" s="325"/>
      <c r="BN7" s="325"/>
      <c r="BO7" s="325"/>
      <c r="BP7" s="325"/>
      <c r="BQ7" s="325"/>
      <c r="BR7" s="325"/>
      <c r="BS7" s="336"/>
      <c r="BT7" s="336"/>
      <c r="BU7" s="336"/>
      <c r="BV7" s="336"/>
      <c r="BW7" s="336"/>
      <c r="BX7" s="336"/>
      <c r="BY7" s="336"/>
      <c r="BZ7" s="336"/>
      <c r="CA7" s="336"/>
      <c r="CB7" s="336"/>
      <c r="CC7" s="336"/>
      <c r="CD7" s="336"/>
      <c r="CE7" s="336"/>
      <c r="CF7" s="336"/>
      <c r="CG7" s="336"/>
      <c r="CH7" s="336"/>
      <c r="CI7" s="336"/>
      <c r="CJ7" s="336"/>
      <c r="CK7" s="336"/>
      <c r="CL7" s="336"/>
      <c r="CM7" s="336"/>
      <c r="CN7" s="336"/>
      <c r="CO7" s="336"/>
      <c r="CP7" s="336"/>
      <c r="CQ7" s="336"/>
      <c r="CR7" s="336"/>
      <c r="CS7" s="336"/>
      <c r="CT7" s="336"/>
      <c r="CU7" s="336"/>
      <c r="CV7" s="336"/>
      <c r="CW7" s="336"/>
      <c r="CX7" s="336"/>
      <c r="CY7" s="336"/>
      <c r="CZ7" s="336"/>
      <c r="DA7" s="336"/>
      <c r="DB7" s="336"/>
      <c r="DC7" s="336"/>
      <c r="DD7" s="336"/>
      <c r="DE7" s="336"/>
      <c r="DF7" s="336"/>
      <c r="DG7" s="336"/>
      <c r="DH7" s="336"/>
      <c r="DI7" s="336"/>
      <c r="DJ7" s="336"/>
      <c r="DK7" s="336"/>
      <c r="DL7" s="336"/>
      <c r="DM7" s="336"/>
      <c r="DN7" s="336"/>
      <c r="DO7" s="336"/>
      <c r="DP7" s="336"/>
      <c r="DQ7" s="336"/>
      <c r="DR7" s="336"/>
      <c r="DS7" s="336"/>
      <c r="DT7" s="336"/>
      <c r="DU7" s="336"/>
      <c r="DV7" s="336"/>
      <c r="DW7" s="336"/>
      <c r="DX7" s="336"/>
      <c r="DY7" s="336"/>
      <c r="DZ7" s="336"/>
      <c r="EA7" s="336"/>
      <c r="EB7" s="336"/>
      <c r="EC7" s="336"/>
      <c r="ED7" s="336"/>
      <c r="EE7" s="336"/>
      <c r="EF7" s="336"/>
      <c r="EG7" s="336"/>
      <c r="EH7" s="336"/>
      <c r="EI7" s="336"/>
      <c r="EJ7" s="336"/>
      <c r="EK7" s="336"/>
      <c r="EL7" s="336"/>
      <c r="EM7" s="336"/>
      <c r="EN7" s="336"/>
      <c r="EO7" s="336"/>
      <c r="EP7" s="336"/>
      <c r="EQ7" s="336"/>
      <c r="ER7" s="336"/>
      <c r="ES7" s="336"/>
      <c r="ET7" s="336"/>
      <c r="EU7" s="336"/>
      <c r="EV7" s="336"/>
      <c r="EW7" s="336"/>
      <c r="EX7" s="336"/>
      <c r="EY7" s="336"/>
      <c r="EZ7" s="336"/>
      <c r="FA7" s="336"/>
      <c r="FB7" s="336"/>
      <c r="FC7" s="336"/>
      <c r="FD7" s="336"/>
      <c r="FE7" s="336"/>
      <c r="FF7" s="336"/>
      <c r="FG7" s="336"/>
      <c r="FH7" s="336"/>
      <c r="FI7" s="336"/>
      <c r="FJ7" s="336"/>
      <c r="FK7" s="336"/>
      <c r="FL7" s="336"/>
      <c r="FM7" s="336"/>
      <c r="FN7" s="336"/>
      <c r="FO7" s="336"/>
      <c r="FP7" s="336"/>
      <c r="FQ7" s="336"/>
      <c r="FR7" s="336"/>
      <c r="FS7" s="336"/>
      <c r="FT7" s="336"/>
      <c r="FU7" s="336"/>
      <c r="FV7" s="336"/>
      <c r="FW7" s="336"/>
      <c r="FX7" s="336"/>
      <c r="FY7" s="336"/>
      <c r="FZ7" s="336"/>
      <c r="GA7" s="336"/>
      <c r="GB7" s="336"/>
      <c r="GC7" s="336"/>
      <c r="GD7" s="336"/>
      <c r="GE7" s="336"/>
      <c r="GF7" s="336"/>
      <c r="GG7" s="336"/>
      <c r="GH7" s="336"/>
      <c r="GI7" s="336"/>
      <c r="GJ7" s="336"/>
      <c r="GK7" s="336"/>
      <c r="GL7" s="336"/>
      <c r="GM7" s="336"/>
      <c r="GN7" s="336"/>
      <c r="GO7" s="336"/>
      <c r="GP7" s="336"/>
      <c r="GQ7" s="336"/>
      <c r="GR7" s="336"/>
      <c r="GS7" s="336"/>
      <c r="GT7" s="336"/>
      <c r="GU7" s="336"/>
      <c r="GV7" s="336"/>
      <c r="GW7" s="336"/>
      <c r="GX7" s="336"/>
      <c r="GY7" s="336"/>
      <c r="GZ7" s="336"/>
      <c r="HA7" s="336"/>
      <c r="HB7" s="336"/>
      <c r="HC7" s="336"/>
      <c r="HD7" s="336"/>
      <c r="HE7" s="336"/>
      <c r="HF7" s="336"/>
      <c r="HG7" s="336"/>
      <c r="HH7" s="336"/>
      <c r="HI7" s="336"/>
      <c r="HJ7" s="336"/>
      <c r="HK7" s="336"/>
      <c r="HL7" s="336"/>
      <c r="HM7" s="336"/>
      <c r="HN7" s="336"/>
      <c r="HO7" s="336"/>
      <c r="HP7" s="336"/>
      <c r="HQ7" s="336"/>
      <c r="HR7" s="336"/>
      <c r="HS7" s="336"/>
      <c r="HT7" s="336"/>
      <c r="HU7" s="336"/>
      <c r="HV7" s="336"/>
      <c r="HW7" s="336"/>
      <c r="HX7" s="336"/>
      <c r="HY7" s="336"/>
      <c r="HZ7" s="336"/>
      <c r="IA7" s="336"/>
      <c r="IB7" s="336"/>
      <c r="IC7" s="336"/>
      <c r="ID7" s="336"/>
      <c r="IE7" s="336"/>
      <c r="IF7" s="336"/>
      <c r="IG7" s="336"/>
      <c r="IH7" s="336"/>
      <c r="II7" s="336"/>
      <c r="IJ7" s="336"/>
      <c r="IK7" s="336"/>
      <c r="IL7" s="336"/>
      <c r="IM7" s="336"/>
      <c r="IN7" s="336"/>
      <c r="IO7" s="336"/>
      <c r="IP7" s="336"/>
      <c r="IQ7" s="336"/>
      <c r="IR7" s="336"/>
    </row>
    <row r="8" spans="1:252">
      <c r="A8" s="338"/>
      <c r="C8" s="301"/>
      <c r="D8" s="343"/>
      <c r="E8" s="343"/>
      <c r="F8" s="343"/>
      <c r="G8" s="343"/>
      <c r="H8" s="343"/>
      <c r="I8" s="343"/>
      <c r="J8" s="343"/>
      <c r="K8" s="343"/>
      <c r="L8" s="343"/>
      <c r="M8" s="343"/>
      <c r="N8" s="343"/>
      <c r="O8" s="343"/>
      <c r="P8" s="343"/>
      <c r="Q8" s="343"/>
      <c r="R8" s="343"/>
      <c r="S8" s="343"/>
      <c r="T8" s="343"/>
      <c r="U8" s="343"/>
      <c r="V8" s="343"/>
      <c r="W8" s="343"/>
      <c r="X8" s="343"/>
      <c r="Y8" s="343"/>
      <c r="Z8" s="343"/>
      <c r="AA8" s="343"/>
      <c r="AB8" s="343"/>
      <c r="AC8" s="343"/>
      <c r="AD8" s="343"/>
      <c r="AE8" s="343"/>
      <c r="AF8" s="343"/>
      <c r="AG8" s="343"/>
      <c r="AH8" s="343"/>
      <c r="AI8" s="343"/>
      <c r="AJ8" s="343"/>
      <c r="AK8" s="343"/>
      <c r="AL8" s="343"/>
      <c r="AM8" s="343"/>
      <c r="AN8" s="343"/>
      <c r="AO8" s="343"/>
      <c r="AP8" s="343"/>
      <c r="AQ8" s="343"/>
      <c r="AR8" s="343"/>
      <c r="AS8" s="343"/>
      <c r="AT8" s="343"/>
      <c r="AU8" s="343"/>
      <c r="AV8" s="343"/>
      <c r="AW8" s="343"/>
      <c r="AX8" s="343"/>
      <c r="AY8" s="343"/>
      <c r="AZ8" s="343"/>
      <c r="BA8" s="343"/>
      <c r="BB8" s="343"/>
      <c r="BC8" s="343"/>
      <c r="BD8" s="343"/>
      <c r="BE8" s="343"/>
      <c r="BF8" s="343"/>
      <c r="BG8" s="343"/>
      <c r="BH8" s="343"/>
      <c r="BI8" s="343"/>
      <c r="BJ8" s="343"/>
      <c r="BK8" s="343"/>
      <c r="BL8" s="338"/>
      <c r="BM8" s="338"/>
      <c r="BN8" s="338"/>
      <c r="BO8" s="338"/>
      <c r="BP8" s="338"/>
      <c r="BQ8" s="338"/>
      <c r="BR8" s="338"/>
      <c r="BS8" s="338"/>
      <c r="BT8" s="338"/>
      <c r="BU8" s="338"/>
      <c r="BV8" s="338"/>
      <c r="BW8" s="338"/>
      <c r="BX8" s="338"/>
      <c r="BY8" s="338"/>
      <c r="BZ8" s="338"/>
      <c r="CA8" s="338"/>
      <c r="CB8" s="338"/>
      <c r="CC8" s="338"/>
      <c r="CD8" s="338"/>
      <c r="CE8" s="338"/>
      <c r="CF8" s="338"/>
      <c r="CG8" s="338"/>
      <c r="CH8" s="338"/>
      <c r="CI8" s="338"/>
      <c r="CJ8" s="338"/>
      <c r="CK8" s="338"/>
      <c r="CL8" s="338"/>
      <c r="CM8" s="338"/>
      <c r="CN8" s="338"/>
      <c r="CO8" s="338"/>
      <c r="CP8" s="338"/>
      <c r="CQ8" s="338"/>
      <c r="CR8" s="338"/>
      <c r="CS8" s="338"/>
      <c r="CT8" s="338"/>
      <c r="CU8" s="338"/>
      <c r="CV8" s="338"/>
      <c r="CW8" s="338"/>
      <c r="CX8" s="338"/>
      <c r="CY8" s="338"/>
      <c r="CZ8" s="338"/>
      <c r="DA8" s="338"/>
      <c r="DB8" s="338"/>
      <c r="DC8" s="338"/>
      <c r="DD8" s="338"/>
      <c r="DE8" s="338"/>
      <c r="DF8" s="338"/>
      <c r="DG8" s="338"/>
      <c r="DH8" s="338"/>
      <c r="DI8" s="338"/>
      <c r="DJ8" s="338"/>
      <c r="DK8" s="338"/>
      <c r="DL8" s="338"/>
      <c r="DM8" s="338"/>
      <c r="DN8" s="338"/>
      <c r="DO8" s="338"/>
      <c r="DP8" s="338"/>
      <c r="DQ8" s="338"/>
      <c r="DR8" s="338"/>
      <c r="DS8" s="338"/>
      <c r="DT8" s="338"/>
      <c r="DU8" s="338"/>
      <c r="DV8" s="338"/>
      <c r="DW8" s="338"/>
      <c r="DX8" s="338"/>
      <c r="DY8" s="338"/>
      <c r="DZ8" s="338"/>
      <c r="EA8" s="338"/>
      <c r="EB8" s="338"/>
      <c r="EC8" s="338"/>
      <c r="ED8" s="338"/>
      <c r="EE8" s="338"/>
      <c r="EF8" s="338"/>
      <c r="EG8" s="338"/>
      <c r="EH8" s="338"/>
      <c r="EI8" s="338"/>
      <c r="EJ8" s="338"/>
      <c r="EK8" s="338"/>
      <c r="EL8" s="338"/>
      <c r="EM8" s="338"/>
      <c r="EN8" s="338"/>
      <c r="EO8" s="338"/>
      <c r="EP8" s="338"/>
      <c r="EQ8" s="338"/>
      <c r="ER8" s="338"/>
      <c r="ES8" s="338"/>
      <c r="ET8" s="338"/>
      <c r="EU8" s="338"/>
      <c r="EV8" s="338"/>
      <c r="EW8" s="338"/>
      <c r="EX8" s="338"/>
      <c r="EY8" s="338"/>
      <c r="EZ8" s="338"/>
      <c r="FA8" s="338"/>
      <c r="FB8" s="338"/>
      <c r="FC8" s="338"/>
      <c r="FD8" s="338"/>
      <c r="FE8" s="338"/>
      <c r="FF8" s="338"/>
      <c r="FG8" s="338"/>
      <c r="FH8" s="338"/>
      <c r="FI8" s="338"/>
      <c r="FJ8" s="338"/>
      <c r="FK8" s="338"/>
      <c r="FL8" s="338"/>
      <c r="FM8" s="338"/>
      <c r="FN8" s="338"/>
      <c r="FO8" s="338"/>
      <c r="FP8" s="338"/>
      <c r="FQ8" s="338"/>
      <c r="FR8" s="338"/>
      <c r="FS8" s="338"/>
      <c r="FT8" s="338"/>
      <c r="FU8" s="338"/>
      <c r="FV8" s="338"/>
      <c r="FW8" s="338"/>
      <c r="FX8" s="338"/>
      <c r="FY8" s="338"/>
      <c r="FZ8" s="338"/>
      <c r="GA8" s="338"/>
      <c r="GB8" s="338"/>
      <c r="GC8" s="338"/>
      <c r="GD8" s="338"/>
      <c r="GE8" s="338"/>
      <c r="GF8" s="338"/>
      <c r="GG8" s="338"/>
      <c r="GH8" s="338"/>
      <c r="GI8" s="338"/>
      <c r="GJ8" s="338"/>
      <c r="GK8" s="338"/>
      <c r="GL8" s="338"/>
      <c r="GM8" s="338"/>
      <c r="GN8" s="338"/>
      <c r="GO8" s="338"/>
      <c r="GP8" s="338"/>
      <c r="GQ8" s="338"/>
      <c r="GR8" s="338"/>
      <c r="GS8" s="338"/>
      <c r="GT8" s="338"/>
      <c r="GU8" s="338"/>
      <c r="GV8" s="338"/>
      <c r="GW8" s="338"/>
      <c r="GX8" s="338"/>
      <c r="GY8" s="338"/>
      <c r="GZ8" s="338"/>
      <c r="HA8" s="338"/>
      <c r="HB8" s="338"/>
      <c r="HC8" s="338"/>
      <c r="HD8" s="338"/>
      <c r="HE8" s="338"/>
      <c r="HF8" s="338"/>
      <c r="HG8" s="338"/>
      <c r="HH8" s="338"/>
      <c r="HI8" s="338"/>
      <c r="HJ8" s="338"/>
      <c r="HK8" s="338"/>
      <c r="HL8" s="338"/>
      <c r="HM8" s="338"/>
      <c r="HN8" s="338"/>
      <c r="HO8" s="338"/>
      <c r="HP8" s="338"/>
      <c r="HQ8" s="338"/>
      <c r="HR8" s="338"/>
      <c r="HS8" s="338"/>
      <c r="HT8" s="338"/>
      <c r="HU8" s="338"/>
      <c r="HV8" s="338"/>
      <c r="HW8" s="338"/>
      <c r="HX8" s="338"/>
      <c r="HY8" s="338"/>
      <c r="HZ8" s="338"/>
      <c r="IA8" s="338"/>
      <c r="IB8" s="338"/>
      <c r="IC8" s="338"/>
      <c r="ID8" s="338"/>
      <c r="IE8" s="338"/>
      <c r="IF8" s="338"/>
      <c r="IG8" s="338"/>
      <c r="IH8" s="338"/>
      <c r="II8" s="338"/>
      <c r="IJ8" s="338"/>
      <c r="IK8" s="338"/>
      <c r="IL8" s="338"/>
      <c r="IM8" s="338"/>
      <c r="IN8" s="338"/>
      <c r="IO8" s="338"/>
      <c r="IP8" s="338"/>
      <c r="IQ8" s="338"/>
      <c r="IR8" s="338"/>
    </row>
    <row r="9" spans="1:252">
      <c r="B9" s="325" t="e">
        <v>#REF!</v>
      </c>
      <c r="C9" s="301"/>
      <c r="D9" s="343" t="e">
        <v>#REF!</v>
      </c>
      <c r="E9" s="343" t="e">
        <v>#REF!</v>
      </c>
      <c r="F9" s="343" t="e">
        <v>#REF!</v>
      </c>
      <c r="G9" s="343" t="e">
        <v>#REF!</v>
      </c>
      <c r="H9" s="343" t="e">
        <v>#REF!</v>
      </c>
      <c r="I9" s="343" t="e">
        <v>#REF!</v>
      </c>
      <c r="J9" s="343" t="e">
        <v>#REF!</v>
      </c>
      <c r="K9" s="343" t="e">
        <v>#REF!</v>
      </c>
      <c r="L9" s="343" t="e">
        <v>#REF!</v>
      </c>
      <c r="M9" s="343" t="e">
        <v>#REF!</v>
      </c>
      <c r="N9" s="343" t="e">
        <v>#REF!</v>
      </c>
      <c r="O9" s="343" t="e">
        <v>#REF!</v>
      </c>
      <c r="P9" s="343" t="e">
        <v>#REF!</v>
      </c>
      <c r="Q9" s="343" t="e">
        <v>#REF!</v>
      </c>
      <c r="R9" s="343" t="e">
        <v>#REF!</v>
      </c>
      <c r="S9" s="343" t="e">
        <v>#REF!</v>
      </c>
      <c r="T9" s="343" t="e">
        <v>#REF!</v>
      </c>
      <c r="U9" s="343" t="e">
        <v>#REF!</v>
      </c>
      <c r="V9" s="343" t="e">
        <v>#REF!</v>
      </c>
      <c r="W9" s="343" t="e">
        <v>#REF!</v>
      </c>
      <c r="X9" s="343" t="e">
        <v>#REF!</v>
      </c>
      <c r="Y9" s="343" t="e">
        <v>#REF!</v>
      </c>
      <c r="Z9" s="343" t="e">
        <v>#REF!</v>
      </c>
      <c r="AA9" s="343" t="e">
        <v>#REF!</v>
      </c>
      <c r="AB9" s="343" t="e">
        <v>#REF!</v>
      </c>
      <c r="AC9" s="343" t="e">
        <v>#REF!</v>
      </c>
      <c r="AD9" s="343" t="e">
        <v>#REF!</v>
      </c>
      <c r="AE9" s="343" t="e">
        <v>#REF!</v>
      </c>
      <c r="AF9" s="343" t="e">
        <v>#REF!</v>
      </c>
      <c r="AG9" s="343" t="e">
        <v>#REF!</v>
      </c>
      <c r="AH9" s="343" t="e">
        <v>#REF!</v>
      </c>
      <c r="AI9" s="343" t="e">
        <v>#REF!</v>
      </c>
      <c r="AJ9" s="343" t="e">
        <v>#REF!</v>
      </c>
      <c r="AK9" s="343" t="e">
        <v>#REF!</v>
      </c>
      <c r="AL9" s="343" t="e">
        <v>#REF!</v>
      </c>
      <c r="AM9" s="343" t="e">
        <v>#REF!</v>
      </c>
      <c r="AN9" s="343" t="e">
        <v>#REF!</v>
      </c>
      <c r="AO9" s="343" t="e">
        <v>#REF!</v>
      </c>
      <c r="AP9" s="343" t="e">
        <v>#REF!</v>
      </c>
      <c r="AQ9" s="343" t="e">
        <v>#REF!</v>
      </c>
      <c r="AR9" s="343" t="e">
        <v>#REF!</v>
      </c>
      <c r="AS9" s="343" t="e">
        <v>#REF!</v>
      </c>
      <c r="AT9" s="343" t="e">
        <v>#REF!</v>
      </c>
      <c r="AU9" s="343" t="e">
        <v>#REF!</v>
      </c>
      <c r="AV9" s="343" t="e">
        <v>#REF!</v>
      </c>
      <c r="AW9" s="343" t="e">
        <v>#REF!</v>
      </c>
      <c r="AX9" s="343" t="e">
        <v>#REF!</v>
      </c>
      <c r="AY9" s="343" t="e">
        <v>#REF!</v>
      </c>
      <c r="AZ9" s="343" t="e">
        <v>#REF!</v>
      </c>
      <c r="BA9" s="343" t="e">
        <v>#REF!</v>
      </c>
      <c r="BB9" s="343" t="e">
        <v>#REF!</v>
      </c>
      <c r="BC9" s="343" t="e">
        <v>#REF!</v>
      </c>
      <c r="BD9" s="343" t="e">
        <v>#REF!</v>
      </c>
      <c r="BE9" s="343" t="e">
        <v>#REF!</v>
      </c>
      <c r="BF9" s="343" t="e">
        <v>#REF!</v>
      </c>
      <c r="BG9" s="343" t="e">
        <v>#REF!</v>
      </c>
      <c r="BH9" s="343" t="e">
        <v>#REF!</v>
      </c>
      <c r="BI9" s="343" t="e">
        <v>#REF!</v>
      </c>
      <c r="BJ9" s="343" t="e">
        <v>#REF!</v>
      </c>
      <c r="BK9" s="343" t="e">
        <v>#REF!</v>
      </c>
      <c r="IR9" s="325"/>
    </row>
    <row r="10" spans="1:252" s="345" customFormat="1">
      <c r="A10" s="325"/>
      <c r="B10" s="336" t="e">
        <v>#REF!</v>
      </c>
      <c r="C10" s="332"/>
      <c r="D10" s="344" t="e">
        <v>#REF!</v>
      </c>
      <c r="E10" s="344" t="e">
        <v>#REF!</v>
      </c>
      <c r="F10" s="344" t="e">
        <v>#REF!</v>
      </c>
      <c r="G10" s="344" t="e">
        <v>#REF!</v>
      </c>
      <c r="H10" s="344" t="e">
        <v>#REF!</v>
      </c>
      <c r="I10" s="344" t="e">
        <v>#REF!</v>
      </c>
      <c r="J10" s="344" t="e">
        <v>#REF!</v>
      </c>
      <c r="K10" s="344" t="e">
        <v>#REF!</v>
      </c>
      <c r="L10" s="344" t="e">
        <v>#REF!</v>
      </c>
      <c r="M10" s="344" t="e">
        <v>#REF!</v>
      </c>
      <c r="N10" s="344" t="e">
        <v>#REF!</v>
      </c>
      <c r="O10" s="344" t="e">
        <v>#REF!</v>
      </c>
      <c r="P10" s="344" t="e">
        <v>#REF!</v>
      </c>
      <c r="Q10" s="344" t="e">
        <v>#REF!</v>
      </c>
      <c r="R10" s="344" t="e">
        <v>#REF!</v>
      </c>
      <c r="S10" s="344" t="e">
        <v>#REF!</v>
      </c>
      <c r="T10" s="344" t="e">
        <v>#REF!</v>
      </c>
      <c r="U10" s="344" t="e">
        <v>#REF!</v>
      </c>
      <c r="V10" s="344" t="e">
        <v>#REF!</v>
      </c>
      <c r="W10" s="344" t="e">
        <v>#REF!</v>
      </c>
      <c r="X10" s="344" t="e">
        <v>#REF!</v>
      </c>
      <c r="Y10" s="344" t="e">
        <v>#REF!</v>
      </c>
      <c r="Z10" s="344" t="e">
        <v>#REF!</v>
      </c>
      <c r="AA10" s="344" t="e">
        <v>#REF!</v>
      </c>
      <c r="AB10" s="344" t="e">
        <v>#REF!</v>
      </c>
      <c r="AC10" s="344" t="e">
        <v>#REF!</v>
      </c>
      <c r="AD10" s="344" t="e">
        <v>#REF!</v>
      </c>
      <c r="AE10" s="344" t="e">
        <v>#REF!</v>
      </c>
      <c r="AF10" s="344" t="e">
        <v>#REF!</v>
      </c>
      <c r="AG10" s="344" t="e">
        <v>#REF!</v>
      </c>
      <c r="AH10" s="344" t="e">
        <v>#REF!</v>
      </c>
      <c r="AI10" s="344" t="e">
        <v>#REF!</v>
      </c>
      <c r="AJ10" s="344" t="e">
        <v>#REF!</v>
      </c>
      <c r="AK10" s="344" t="e">
        <v>#REF!</v>
      </c>
      <c r="AL10" s="344" t="e">
        <v>#REF!</v>
      </c>
      <c r="AM10" s="344" t="e">
        <v>#REF!</v>
      </c>
      <c r="AN10" s="344" t="e">
        <v>#REF!</v>
      </c>
      <c r="AO10" s="344" t="e">
        <v>#REF!</v>
      </c>
      <c r="AP10" s="344" t="e">
        <v>#REF!</v>
      </c>
      <c r="AQ10" s="344" t="e">
        <v>#REF!</v>
      </c>
      <c r="AR10" s="344" t="e">
        <v>#REF!</v>
      </c>
      <c r="AS10" s="344" t="e">
        <v>#REF!</v>
      </c>
      <c r="AT10" s="344" t="e">
        <v>#REF!</v>
      </c>
      <c r="AU10" s="344" t="e">
        <v>#REF!</v>
      </c>
      <c r="AV10" s="344" t="e">
        <v>#REF!</v>
      </c>
      <c r="AW10" s="344" t="e">
        <v>#REF!</v>
      </c>
      <c r="AX10" s="344" t="e">
        <v>#REF!</v>
      </c>
      <c r="AY10" s="344" t="e">
        <v>#REF!</v>
      </c>
      <c r="AZ10" s="344" t="e">
        <v>#REF!</v>
      </c>
      <c r="BA10" s="344" t="e">
        <v>#REF!</v>
      </c>
      <c r="BB10" s="344" t="e">
        <v>#REF!</v>
      </c>
      <c r="BC10" s="344" t="e">
        <v>#REF!</v>
      </c>
      <c r="BD10" s="344" t="e">
        <v>#REF!</v>
      </c>
      <c r="BE10" s="344" t="e">
        <v>#REF!</v>
      </c>
      <c r="BF10" s="344" t="e">
        <v>#REF!</v>
      </c>
      <c r="BG10" s="344" t="e">
        <v>#REF!</v>
      </c>
      <c r="BH10" s="344" t="e">
        <v>#REF!</v>
      </c>
      <c r="BI10" s="344" t="e">
        <v>#REF!</v>
      </c>
      <c r="BJ10" s="344" t="e">
        <v>#REF!</v>
      </c>
      <c r="BK10" s="344" t="e">
        <v>#REF!</v>
      </c>
      <c r="BL10" s="325"/>
      <c r="BM10" s="325"/>
      <c r="BN10" s="325"/>
      <c r="BO10" s="325"/>
      <c r="BP10" s="325"/>
      <c r="BQ10" s="325"/>
      <c r="BR10" s="325"/>
      <c r="BS10" s="336"/>
      <c r="BT10" s="336"/>
      <c r="BU10" s="336"/>
      <c r="BV10" s="336"/>
      <c r="BW10" s="336"/>
      <c r="BX10" s="336"/>
      <c r="BY10" s="336"/>
      <c r="BZ10" s="336"/>
      <c r="CA10" s="336"/>
      <c r="CB10" s="336"/>
      <c r="CC10" s="336"/>
      <c r="CD10" s="336"/>
      <c r="CE10" s="336"/>
      <c r="CF10" s="336"/>
      <c r="CG10" s="336"/>
      <c r="CH10" s="336"/>
      <c r="CI10" s="336"/>
      <c r="CJ10" s="336"/>
      <c r="CK10" s="336"/>
      <c r="CL10" s="336"/>
      <c r="CM10" s="336"/>
      <c r="CN10" s="336"/>
      <c r="CO10" s="336"/>
      <c r="CP10" s="336"/>
      <c r="CQ10" s="336"/>
      <c r="CR10" s="336"/>
      <c r="CS10" s="336"/>
      <c r="CT10" s="336"/>
      <c r="CU10" s="336"/>
      <c r="CV10" s="336"/>
      <c r="CW10" s="336"/>
      <c r="CX10" s="336"/>
      <c r="CY10" s="336"/>
      <c r="CZ10" s="336"/>
      <c r="DA10" s="336"/>
      <c r="DB10" s="336"/>
      <c r="DC10" s="336"/>
      <c r="DD10" s="336"/>
      <c r="DE10" s="336"/>
      <c r="DF10" s="336"/>
      <c r="DG10" s="336"/>
      <c r="DH10" s="336"/>
      <c r="DI10" s="336"/>
      <c r="DJ10" s="336"/>
      <c r="DK10" s="336"/>
      <c r="DL10" s="336"/>
      <c r="DM10" s="336"/>
      <c r="DN10" s="336"/>
      <c r="DO10" s="336"/>
      <c r="DP10" s="336"/>
      <c r="DQ10" s="336"/>
      <c r="DR10" s="336"/>
      <c r="DS10" s="336"/>
      <c r="DT10" s="336"/>
      <c r="DU10" s="336"/>
      <c r="DV10" s="336"/>
      <c r="DW10" s="336"/>
      <c r="DX10" s="336"/>
      <c r="DY10" s="336"/>
      <c r="DZ10" s="336"/>
      <c r="EA10" s="336"/>
      <c r="EB10" s="336"/>
      <c r="EC10" s="336"/>
      <c r="ED10" s="336"/>
      <c r="EE10" s="336"/>
      <c r="EF10" s="336"/>
      <c r="EG10" s="336"/>
      <c r="EH10" s="336"/>
      <c r="EI10" s="336"/>
      <c r="EJ10" s="336"/>
      <c r="EK10" s="336"/>
      <c r="EL10" s="336"/>
      <c r="EM10" s="336"/>
      <c r="EN10" s="336"/>
      <c r="EO10" s="336"/>
      <c r="EP10" s="336"/>
      <c r="EQ10" s="336"/>
      <c r="ER10" s="336"/>
      <c r="ES10" s="336"/>
      <c r="ET10" s="336"/>
      <c r="EU10" s="336"/>
      <c r="EV10" s="336"/>
      <c r="EW10" s="336"/>
      <c r="EX10" s="336"/>
      <c r="EY10" s="336"/>
      <c r="EZ10" s="336"/>
      <c r="FA10" s="336"/>
      <c r="FB10" s="336"/>
      <c r="FC10" s="336"/>
      <c r="FD10" s="336"/>
      <c r="FE10" s="336"/>
      <c r="FF10" s="336"/>
      <c r="FG10" s="336"/>
      <c r="FH10" s="336"/>
      <c r="FI10" s="336"/>
      <c r="FJ10" s="336"/>
      <c r="FK10" s="336"/>
      <c r="FL10" s="336"/>
      <c r="FM10" s="336"/>
      <c r="FN10" s="336"/>
      <c r="FO10" s="336"/>
      <c r="FP10" s="336"/>
      <c r="FQ10" s="336"/>
      <c r="FR10" s="336"/>
      <c r="FS10" s="336"/>
      <c r="FT10" s="336"/>
      <c r="FU10" s="336"/>
      <c r="FV10" s="336"/>
      <c r="FW10" s="336"/>
      <c r="FX10" s="336"/>
      <c r="FY10" s="336"/>
      <c r="FZ10" s="336"/>
      <c r="GA10" s="336"/>
      <c r="GB10" s="336"/>
      <c r="GC10" s="336"/>
      <c r="GD10" s="336"/>
      <c r="GE10" s="336"/>
      <c r="GF10" s="336"/>
      <c r="GG10" s="336"/>
      <c r="GH10" s="336"/>
      <c r="GI10" s="336"/>
      <c r="GJ10" s="336"/>
      <c r="GK10" s="336"/>
      <c r="GL10" s="336"/>
      <c r="GM10" s="336"/>
      <c r="GN10" s="336"/>
      <c r="GO10" s="336"/>
      <c r="GP10" s="336"/>
      <c r="GQ10" s="336"/>
      <c r="GR10" s="336"/>
      <c r="GS10" s="336"/>
      <c r="GT10" s="336"/>
      <c r="GU10" s="336"/>
      <c r="GV10" s="336"/>
      <c r="GW10" s="336"/>
      <c r="GX10" s="336"/>
      <c r="GY10" s="336"/>
      <c r="GZ10" s="336"/>
      <c r="HA10" s="336"/>
      <c r="HB10" s="336"/>
      <c r="HC10" s="336"/>
      <c r="HD10" s="336"/>
      <c r="HE10" s="336"/>
      <c r="HF10" s="336"/>
      <c r="HG10" s="336"/>
      <c r="HH10" s="336"/>
      <c r="HI10" s="336"/>
      <c r="HJ10" s="336"/>
      <c r="HK10" s="336"/>
      <c r="HL10" s="336"/>
      <c r="HM10" s="336"/>
      <c r="HN10" s="336"/>
      <c r="HO10" s="336"/>
      <c r="HP10" s="336"/>
      <c r="HQ10" s="336"/>
      <c r="HR10" s="336"/>
      <c r="HS10" s="336"/>
      <c r="HT10" s="336"/>
      <c r="HU10" s="336"/>
      <c r="HV10" s="336"/>
      <c r="HW10" s="336"/>
      <c r="HX10" s="336"/>
      <c r="HY10" s="336"/>
      <c r="HZ10" s="336"/>
      <c r="IA10" s="336"/>
      <c r="IB10" s="336"/>
      <c r="IC10" s="336"/>
      <c r="ID10" s="336"/>
      <c r="IE10" s="336"/>
      <c r="IF10" s="336"/>
      <c r="IG10" s="336"/>
      <c r="IH10" s="336"/>
      <c r="II10" s="336"/>
      <c r="IJ10" s="336"/>
      <c r="IK10" s="336"/>
      <c r="IL10" s="336"/>
      <c r="IM10" s="336"/>
      <c r="IN10" s="336"/>
      <c r="IO10" s="336"/>
      <c r="IP10" s="336"/>
      <c r="IQ10" s="336"/>
      <c r="IR10" s="336"/>
    </row>
    <row r="11" spans="1:252">
      <c r="A11" s="338"/>
      <c r="C11" s="301"/>
      <c r="D11" s="343"/>
      <c r="E11" s="343"/>
      <c r="F11" s="343"/>
      <c r="G11" s="343"/>
      <c r="H11" s="343"/>
      <c r="I11" s="343"/>
      <c r="J11" s="343"/>
      <c r="K11" s="343"/>
      <c r="L11" s="343"/>
      <c r="M11" s="343"/>
      <c r="N11" s="343"/>
      <c r="O11" s="343"/>
      <c r="P11" s="343"/>
      <c r="Q11" s="343"/>
      <c r="R11" s="343"/>
      <c r="S11" s="343"/>
      <c r="T11" s="343"/>
      <c r="U11" s="343"/>
      <c r="V11" s="343"/>
      <c r="W11" s="343"/>
      <c r="X11" s="343"/>
      <c r="Y11" s="343"/>
      <c r="Z11" s="343"/>
      <c r="AA11" s="343"/>
      <c r="AB11" s="343"/>
      <c r="AC11" s="343"/>
      <c r="AD11" s="343"/>
      <c r="AE11" s="343"/>
      <c r="AF11" s="343"/>
      <c r="AG11" s="343"/>
      <c r="AH11" s="343"/>
      <c r="AI11" s="343"/>
      <c r="AJ11" s="343"/>
      <c r="AK11" s="343"/>
      <c r="AL11" s="343"/>
      <c r="AM11" s="343"/>
      <c r="AN11" s="343"/>
      <c r="AO11" s="343"/>
      <c r="AP11" s="343"/>
      <c r="AQ11" s="343"/>
      <c r="AR11" s="343"/>
      <c r="AS11" s="343"/>
      <c r="AT11" s="343"/>
      <c r="AU11" s="343"/>
      <c r="AV11" s="343"/>
      <c r="AW11" s="343"/>
      <c r="AX11" s="343"/>
      <c r="AY11" s="343"/>
      <c r="AZ11" s="343"/>
      <c r="BA11" s="343"/>
      <c r="BB11" s="343"/>
      <c r="BC11" s="343"/>
      <c r="BD11" s="343"/>
      <c r="BE11" s="343"/>
      <c r="BF11" s="343"/>
      <c r="BG11" s="343"/>
      <c r="BH11" s="343"/>
      <c r="BI11" s="343"/>
      <c r="BJ11" s="343"/>
      <c r="BK11" s="343"/>
      <c r="BL11" s="338"/>
      <c r="BM11" s="338"/>
      <c r="BN11" s="338"/>
      <c r="BO11" s="338"/>
      <c r="BP11" s="338"/>
      <c r="BQ11" s="338"/>
      <c r="BR11" s="338"/>
      <c r="BS11" s="338"/>
      <c r="BT11" s="338"/>
      <c r="BU11" s="338"/>
      <c r="BV11" s="338"/>
      <c r="BW11" s="338"/>
      <c r="BX11" s="338"/>
      <c r="BY11" s="338"/>
      <c r="BZ11" s="338"/>
      <c r="CA11" s="338"/>
      <c r="CB11" s="338"/>
      <c r="CC11" s="338"/>
      <c r="CD11" s="338"/>
      <c r="CE11" s="338"/>
      <c r="CF11" s="338"/>
      <c r="CG11" s="338"/>
      <c r="CH11" s="338"/>
      <c r="CI11" s="338"/>
      <c r="CJ11" s="338"/>
      <c r="CK11" s="338"/>
      <c r="CL11" s="338"/>
      <c r="CM11" s="338"/>
      <c r="CN11" s="338"/>
      <c r="CO11" s="338"/>
      <c r="CP11" s="338"/>
      <c r="CQ11" s="338"/>
      <c r="CR11" s="338"/>
      <c r="CS11" s="338"/>
      <c r="CT11" s="338"/>
      <c r="CU11" s="338"/>
      <c r="CV11" s="338"/>
      <c r="CW11" s="338"/>
      <c r="CX11" s="338"/>
      <c r="CY11" s="338"/>
      <c r="CZ11" s="338"/>
      <c r="DA11" s="338"/>
      <c r="DB11" s="338"/>
      <c r="DC11" s="338"/>
      <c r="DD11" s="338"/>
      <c r="DE11" s="338"/>
      <c r="DF11" s="338"/>
      <c r="DG11" s="338"/>
      <c r="DH11" s="338"/>
      <c r="DI11" s="338"/>
      <c r="DJ11" s="338"/>
      <c r="DK11" s="338"/>
      <c r="DL11" s="338"/>
      <c r="DM11" s="338"/>
      <c r="DN11" s="338"/>
      <c r="DO11" s="338"/>
      <c r="DP11" s="338"/>
      <c r="DQ11" s="338"/>
      <c r="DR11" s="338"/>
      <c r="DS11" s="338"/>
      <c r="DT11" s="338"/>
      <c r="DU11" s="338"/>
      <c r="DV11" s="338"/>
      <c r="DW11" s="338"/>
      <c r="DX11" s="338"/>
      <c r="DY11" s="338"/>
      <c r="DZ11" s="338"/>
      <c r="EA11" s="338"/>
      <c r="EB11" s="338"/>
      <c r="EC11" s="338"/>
      <c r="ED11" s="338"/>
      <c r="EE11" s="338"/>
      <c r="EF11" s="338"/>
      <c r="EG11" s="338"/>
      <c r="EH11" s="338"/>
      <c r="EI11" s="338"/>
      <c r="EJ11" s="338"/>
      <c r="EK11" s="338"/>
      <c r="EL11" s="338"/>
      <c r="EM11" s="338"/>
      <c r="EN11" s="338"/>
      <c r="EO11" s="338"/>
      <c r="EP11" s="338"/>
      <c r="EQ11" s="338"/>
      <c r="ER11" s="338"/>
      <c r="ES11" s="338"/>
      <c r="ET11" s="338"/>
      <c r="EU11" s="338"/>
      <c r="EV11" s="338"/>
      <c r="EW11" s="338"/>
      <c r="EX11" s="338"/>
      <c r="EY11" s="338"/>
      <c r="EZ11" s="338"/>
      <c r="FA11" s="338"/>
      <c r="FB11" s="338"/>
      <c r="FC11" s="338"/>
      <c r="FD11" s="338"/>
      <c r="FE11" s="338"/>
      <c r="FF11" s="338"/>
      <c r="FG11" s="338"/>
      <c r="FH11" s="338"/>
      <c r="FI11" s="338"/>
      <c r="FJ11" s="338"/>
      <c r="FK11" s="338"/>
      <c r="FL11" s="338"/>
      <c r="FM11" s="338"/>
      <c r="FN11" s="338"/>
      <c r="FO11" s="338"/>
      <c r="FP11" s="338"/>
      <c r="FQ11" s="338"/>
      <c r="FR11" s="338"/>
      <c r="FS11" s="338"/>
      <c r="FT11" s="338"/>
      <c r="FU11" s="338"/>
      <c r="FV11" s="338"/>
      <c r="FW11" s="338"/>
      <c r="FX11" s="338"/>
      <c r="FY11" s="338"/>
      <c r="FZ11" s="338"/>
      <c r="GA11" s="338"/>
      <c r="GB11" s="338"/>
      <c r="GC11" s="338"/>
      <c r="GD11" s="338"/>
      <c r="GE11" s="338"/>
      <c r="GF11" s="338"/>
      <c r="GG11" s="338"/>
      <c r="GH11" s="338"/>
      <c r="GI11" s="338"/>
      <c r="GJ11" s="338"/>
      <c r="GK11" s="338"/>
      <c r="GL11" s="338"/>
      <c r="GM11" s="338"/>
      <c r="GN11" s="338"/>
      <c r="GO11" s="338"/>
      <c r="GP11" s="338"/>
      <c r="GQ11" s="338"/>
      <c r="GR11" s="338"/>
      <c r="GS11" s="338"/>
      <c r="GT11" s="338"/>
      <c r="GU11" s="338"/>
      <c r="GV11" s="338"/>
      <c r="GW11" s="338"/>
      <c r="GX11" s="338"/>
      <c r="GY11" s="338"/>
      <c r="GZ11" s="338"/>
      <c r="HA11" s="338"/>
      <c r="HB11" s="338"/>
      <c r="HC11" s="338"/>
      <c r="HD11" s="338"/>
      <c r="HE11" s="338"/>
      <c r="HF11" s="338"/>
      <c r="HG11" s="338"/>
      <c r="HH11" s="338"/>
      <c r="HI11" s="338"/>
      <c r="HJ11" s="338"/>
      <c r="HK11" s="338"/>
      <c r="HL11" s="338"/>
      <c r="HM11" s="338"/>
      <c r="HN11" s="338"/>
      <c r="HO11" s="338"/>
      <c r="HP11" s="338"/>
      <c r="HQ11" s="338"/>
      <c r="HR11" s="338"/>
      <c r="HS11" s="338"/>
      <c r="HT11" s="338"/>
      <c r="HU11" s="338"/>
      <c r="HV11" s="338"/>
      <c r="HW11" s="338"/>
      <c r="HX11" s="338"/>
      <c r="HY11" s="338"/>
      <c r="HZ11" s="338"/>
      <c r="IA11" s="338"/>
      <c r="IB11" s="338"/>
      <c r="IC11" s="338"/>
      <c r="ID11" s="338"/>
      <c r="IE11" s="338"/>
      <c r="IF11" s="338"/>
      <c r="IG11" s="338"/>
      <c r="IH11" s="338"/>
      <c r="II11" s="338"/>
      <c r="IJ11" s="338"/>
      <c r="IK11" s="338"/>
      <c r="IL11" s="338"/>
      <c r="IM11" s="338"/>
      <c r="IN11" s="338"/>
      <c r="IO11" s="338"/>
      <c r="IP11" s="338"/>
      <c r="IQ11" s="338"/>
      <c r="IR11" s="338"/>
    </row>
    <row r="12" spans="1:252">
      <c r="B12" s="325" t="e">
        <v>#REF!</v>
      </c>
      <c r="C12" s="301"/>
      <c r="D12" s="343" t="e">
        <v>#REF!</v>
      </c>
      <c r="E12" s="343" t="e">
        <v>#REF!</v>
      </c>
      <c r="F12" s="343" t="e">
        <v>#REF!</v>
      </c>
      <c r="G12" s="343" t="e">
        <v>#REF!</v>
      </c>
      <c r="H12" s="343" t="e">
        <v>#REF!</v>
      </c>
      <c r="I12" s="343" t="e">
        <v>#REF!</v>
      </c>
      <c r="J12" s="343" t="e">
        <v>#REF!</v>
      </c>
      <c r="K12" s="343" t="e">
        <v>#REF!</v>
      </c>
      <c r="L12" s="343" t="e">
        <v>#REF!</v>
      </c>
      <c r="M12" s="343" t="e">
        <v>#REF!</v>
      </c>
      <c r="N12" s="343" t="e">
        <v>#REF!</v>
      </c>
      <c r="O12" s="343" t="e">
        <v>#REF!</v>
      </c>
      <c r="P12" s="343" t="e">
        <v>#REF!</v>
      </c>
      <c r="Q12" s="343" t="e">
        <v>#REF!</v>
      </c>
      <c r="R12" s="343" t="e">
        <v>#REF!</v>
      </c>
      <c r="S12" s="343" t="e">
        <v>#REF!</v>
      </c>
      <c r="T12" s="343" t="e">
        <v>#REF!</v>
      </c>
      <c r="U12" s="343" t="e">
        <v>#REF!</v>
      </c>
      <c r="V12" s="343" t="e">
        <v>#REF!</v>
      </c>
      <c r="W12" s="343" t="e">
        <v>#REF!</v>
      </c>
      <c r="X12" s="343" t="e">
        <v>#REF!</v>
      </c>
      <c r="Y12" s="343" t="e">
        <v>#REF!</v>
      </c>
      <c r="Z12" s="343" t="e">
        <v>#REF!</v>
      </c>
      <c r="AA12" s="343" t="e">
        <v>#REF!</v>
      </c>
      <c r="AB12" s="343" t="e">
        <v>#REF!</v>
      </c>
      <c r="AC12" s="343" t="e">
        <v>#REF!</v>
      </c>
      <c r="AD12" s="343" t="e">
        <v>#REF!</v>
      </c>
      <c r="AE12" s="343" t="e">
        <v>#REF!</v>
      </c>
      <c r="AF12" s="343" t="e">
        <v>#REF!</v>
      </c>
      <c r="AG12" s="343" t="e">
        <v>#REF!</v>
      </c>
      <c r="AH12" s="343" t="e">
        <v>#REF!</v>
      </c>
      <c r="AI12" s="343" t="e">
        <v>#REF!</v>
      </c>
      <c r="AJ12" s="343" t="e">
        <v>#REF!</v>
      </c>
      <c r="AK12" s="343" t="e">
        <v>#REF!</v>
      </c>
      <c r="AL12" s="343" t="e">
        <v>#REF!</v>
      </c>
      <c r="AM12" s="343" t="e">
        <v>#REF!</v>
      </c>
      <c r="AN12" s="343" t="e">
        <v>#REF!</v>
      </c>
      <c r="AO12" s="343" t="e">
        <v>#REF!</v>
      </c>
      <c r="AP12" s="343" t="e">
        <v>#REF!</v>
      </c>
      <c r="AQ12" s="343" t="e">
        <v>#REF!</v>
      </c>
      <c r="AR12" s="343" t="e">
        <v>#REF!</v>
      </c>
      <c r="AS12" s="343" t="e">
        <v>#REF!</v>
      </c>
      <c r="AT12" s="343" t="e">
        <v>#REF!</v>
      </c>
      <c r="AU12" s="343" t="e">
        <v>#REF!</v>
      </c>
      <c r="AV12" s="343" t="e">
        <v>#REF!</v>
      </c>
      <c r="AW12" s="343" t="e">
        <v>#REF!</v>
      </c>
      <c r="AX12" s="343" t="e">
        <v>#REF!</v>
      </c>
      <c r="AY12" s="343" t="e">
        <v>#REF!</v>
      </c>
      <c r="AZ12" s="343" t="e">
        <v>#REF!</v>
      </c>
      <c r="BA12" s="343" t="e">
        <v>#REF!</v>
      </c>
      <c r="BB12" s="343" t="e">
        <v>#REF!</v>
      </c>
      <c r="BC12" s="343" t="e">
        <v>#REF!</v>
      </c>
      <c r="BD12" s="343" t="e">
        <v>#REF!</v>
      </c>
      <c r="BE12" s="343" t="e">
        <v>#REF!</v>
      </c>
      <c r="BF12" s="343" t="e">
        <v>#REF!</v>
      </c>
      <c r="BG12" s="343" t="e">
        <v>#REF!</v>
      </c>
      <c r="BH12" s="343" t="e">
        <v>#REF!</v>
      </c>
      <c r="BI12" s="343" t="e">
        <v>#REF!</v>
      </c>
      <c r="BJ12" s="343" t="e">
        <v>#REF!</v>
      </c>
      <c r="BK12" s="343" t="e">
        <v>#REF!</v>
      </c>
      <c r="IR12" s="325"/>
    </row>
    <row r="13" spans="1:252">
      <c r="B13" s="325" t="e">
        <v>#REF!</v>
      </c>
      <c r="C13" s="301"/>
      <c r="D13" s="343" t="e">
        <v>#REF!</v>
      </c>
      <c r="E13" s="343" t="e">
        <v>#REF!</v>
      </c>
      <c r="F13" s="343" t="e">
        <v>#REF!</v>
      </c>
      <c r="G13" s="343" t="e">
        <v>#REF!</v>
      </c>
      <c r="H13" s="343" t="e">
        <v>#REF!</v>
      </c>
      <c r="I13" s="343" t="e">
        <v>#REF!</v>
      </c>
      <c r="J13" s="343" t="e">
        <v>#REF!</v>
      </c>
      <c r="K13" s="343" t="e">
        <v>#REF!</v>
      </c>
      <c r="L13" s="343" t="e">
        <v>#REF!</v>
      </c>
      <c r="M13" s="343" t="e">
        <v>#REF!</v>
      </c>
      <c r="N13" s="343" t="e">
        <v>#REF!</v>
      </c>
      <c r="O13" s="343" t="e">
        <v>#REF!</v>
      </c>
      <c r="P13" s="343" t="e">
        <v>#REF!</v>
      </c>
      <c r="Q13" s="343" t="e">
        <v>#REF!</v>
      </c>
      <c r="R13" s="343" t="e">
        <v>#REF!</v>
      </c>
      <c r="S13" s="343" t="e">
        <v>#REF!</v>
      </c>
      <c r="T13" s="343" t="e">
        <v>#REF!</v>
      </c>
      <c r="U13" s="343" t="e">
        <v>#REF!</v>
      </c>
      <c r="V13" s="343" t="e">
        <v>#REF!</v>
      </c>
      <c r="W13" s="343" t="e">
        <v>#REF!</v>
      </c>
      <c r="X13" s="343" t="e">
        <v>#REF!</v>
      </c>
      <c r="Y13" s="343" t="e">
        <v>#REF!</v>
      </c>
      <c r="Z13" s="343" t="e">
        <v>#REF!</v>
      </c>
      <c r="AA13" s="343" t="e">
        <v>#REF!</v>
      </c>
      <c r="AB13" s="343" t="e">
        <v>#REF!</v>
      </c>
      <c r="AC13" s="343" t="e">
        <v>#REF!</v>
      </c>
      <c r="AD13" s="343" t="e">
        <v>#REF!</v>
      </c>
      <c r="AE13" s="343" t="e">
        <v>#REF!</v>
      </c>
      <c r="AF13" s="343" t="e">
        <v>#REF!</v>
      </c>
      <c r="AG13" s="343" t="e">
        <v>#REF!</v>
      </c>
      <c r="AH13" s="343" t="e">
        <v>#REF!</v>
      </c>
      <c r="AI13" s="343" t="e">
        <v>#REF!</v>
      </c>
      <c r="AJ13" s="343" t="e">
        <v>#REF!</v>
      </c>
      <c r="AK13" s="343" t="e">
        <v>#REF!</v>
      </c>
      <c r="AL13" s="343" t="e">
        <v>#REF!</v>
      </c>
      <c r="AM13" s="343" t="e">
        <v>#REF!</v>
      </c>
      <c r="AN13" s="343" t="e">
        <v>#REF!</v>
      </c>
      <c r="AO13" s="343" t="e">
        <v>#REF!</v>
      </c>
      <c r="AP13" s="343" t="e">
        <v>#REF!</v>
      </c>
      <c r="AQ13" s="343" t="e">
        <v>#REF!</v>
      </c>
      <c r="AR13" s="343" t="e">
        <v>#REF!</v>
      </c>
      <c r="AS13" s="343" t="e">
        <v>#REF!</v>
      </c>
      <c r="AT13" s="343" t="e">
        <v>#REF!</v>
      </c>
      <c r="AU13" s="343" t="e">
        <v>#REF!</v>
      </c>
      <c r="AV13" s="343" t="e">
        <v>#REF!</v>
      </c>
      <c r="AW13" s="343" t="e">
        <v>#REF!</v>
      </c>
      <c r="AX13" s="343" t="e">
        <v>#REF!</v>
      </c>
      <c r="AY13" s="343" t="e">
        <v>#REF!</v>
      </c>
      <c r="AZ13" s="343" t="e">
        <v>#REF!</v>
      </c>
      <c r="BA13" s="343" t="e">
        <v>#REF!</v>
      </c>
      <c r="BB13" s="343" t="e">
        <v>#REF!</v>
      </c>
      <c r="BC13" s="343" t="e">
        <v>#REF!</v>
      </c>
      <c r="BD13" s="343" t="e">
        <v>#REF!</v>
      </c>
      <c r="BE13" s="343" t="e">
        <v>#REF!</v>
      </c>
      <c r="BF13" s="343" t="e">
        <v>#REF!</v>
      </c>
      <c r="BG13" s="343" t="e">
        <v>#REF!</v>
      </c>
      <c r="BH13" s="343" t="e">
        <v>#REF!</v>
      </c>
      <c r="BI13" s="343" t="e">
        <v>#REF!</v>
      </c>
      <c r="BJ13" s="343" t="e">
        <v>#REF!</v>
      </c>
      <c r="BK13" s="343" t="e">
        <v>#REF!</v>
      </c>
      <c r="IR13" s="325"/>
    </row>
    <row r="14" spans="1:252">
      <c r="B14" s="325" t="e">
        <v>#REF!</v>
      </c>
      <c r="C14" s="301"/>
      <c r="D14" s="343" t="e">
        <v>#REF!</v>
      </c>
      <c r="E14" s="343" t="e">
        <v>#REF!</v>
      </c>
      <c r="F14" s="343" t="e">
        <v>#REF!</v>
      </c>
      <c r="G14" s="343" t="e">
        <v>#REF!</v>
      </c>
      <c r="H14" s="343" t="e">
        <v>#REF!</v>
      </c>
      <c r="I14" s="343" t="e">
        <v>#REF!</v>
      </c>
      <c r="J14" s="343" t="e">
        <v>#REF!</v>
      </c>
      <c r="K14" s="343" t="e">
        <v>#REF!</v>
      </c>
      <c r="L14" s="343" t="e">
        <v>#REF!</v>
      </c>
      <c r="M14" s="343" t="e">
        <v>#REF!</v>
      </c>
      <c r="N14" s="343" t="e">
        <v>#REF!</v>
      </c>
      <c r="O14" s="343" t="e">
        <v>#REF!</v>
      </c>
      <c r="P14" s="343" t="e">
        <v>#REF!</v>
      </c>
      <c r="Q14" s="343" t="e">
        <v>#REF!</v>
      </c>
      <c r="R14" s="343" t="e">
        <v>#REF!</v>
      </c>
      <c r="S14" s="343" t="e">
        <v>#REF!</v>
      </c>
      <c r="T14" s="343" t="e">
        <v>#REF!</v>
      </c>
      <c r="U14" s="343" t="e">
        <v>#REF!</v>
      </c>
      <c r="V14" s="343" t="e">
        <v>#REF!</v>
      </c>
      <c r="W14" s="343" t="e">
        <v>#REF!</v>
      </c>
      <c r="X14" s="343" t="e">
        <v>#REF!</v>
      </c>
      <c r="Y14" s="343" t="e">
        <v>#REF!</v>
      </c>
      <c r="Z14" s="343" t="e">
        <v>#REF!</v>
      </c>
      <c r="AA14" s="343" t="e">
        <v>#REF!</v>
      </c>
      <c r="AB14" s="343" t="e">
        <v>#REF!</v>
      </c>
      <c r="AC14" s="343" t="e">
        <v>#REF!</v>
      </c>
      <c r="AD14" s="343" t="e">
        <v>#REF!</v>
      </c>
      <c r="AE14" s="343" t="e">
        <v>#REF!</v>
      </c>
      <c r="AF14" s="343" t="e">
        <v>#REF!</v>
      </c>
      <c r="AG14" s="343" t="e">
        <v>#REF!</v>
      </c>
      <c r="AH14" s="343" t="e">
        <v>#REF!</v>
      </c>
      <c r="AI14" s="343" t="e">
        <v>#REF!</v>
      </c>
      <c r="AJ14" s="343" t="e">
        <v>#REF!</v>
      </c>
      <c r="AK14" s="343" t="e">
        <v>#REF!</v>
      </c>
      <c r="AL14" s="343" t="e">
        <v>#REF!</v>
      </c>
      <c r="AM14" s="343" t="e">
        <v>#REF!</v>
      </c>
      <c r="AN14" s="343" t="e">
        <v>#REF!</v>
      </c>
      <c r="AO14" s="343" t="e">
        <v>#REF!</v>
      </c>
      <c r="AP14" s="343" t="e">
        <v>#REF!</v>
      </c>
      <c r="AQ14" s="343" t="e">
        <v>#REF!</v>
      </c>
      <c r="AR14" s="343" t="e">
        <v>#REF!</v>
      </c>
      <c r="AS14" s="343" t="e">
        <v>#REF!</v>
      </c>
      <c r="AT14" s="343" t="e">
        <v>#REF!</v>
      </c>
      <c r="AU14" s="343" t="e">
        <v>#REF!</v>
      </c>
      <c r="AV14" s="343" t="e">
        <v>#REF!</v>
      </c>
      <c r="AW14" s="343" t="e">
        <v>#REF!</v>
      </c>
      <c r="AX14" s="343" t="e">
        <v>#REF!</v>
      </c>
      <c r="AY14" s="343" t="e">
        <v>#REF!</v>
      </c>
      <c r="AZ14" s="343" t="e">
        <v>#REF!</v>
      </c>
      <c r="BA14" s="343" t="e">
        <v>#REF!</v>
      </c>
      <c r="BB14" s="343" t="e">
        <v>#REF!</v>
      </c>
      <c r="BC14" s="343" t="e">
        <v>#REF!</v>
      </c>
      <c r="BD14" s="343" t="e">
        <v>#REF!</v>
      </c>
      <c r="BE14" s="343" t="e">
        <v>#REF!</v>
      </c>
      <c r="BF14" s="343" t="e">
        <v>#REF!</v>
      </c>
      <c r="BG14" s="343" t="e">
        <v>#REF!</v>
      </c>
      <c r="BH14" s="343" t="e">
        <v>#REF!</v>
      </c>
      <c r="BI14" s="343" t="e">
        <v>#REF!</v>
      </c>
      <c r="BJ14" s="343" t="e">
        <v>#REF!</v>
      </c>
      <c r="BK14" s="343" t="e">
        <v>#REF!</v>
      </c>
      <c r="IR14" s="325"/>
    </row>
    <row r="15" spans="1:252">
      <c r="B15" s="336" t="e">
        <v>#REF!</v>
      </c>
      <c r="C15" s="332"/>
      <c r="D15" s="344" t="e">
        <v>#REF!</v>
      </c>
      <c r="E15" s="344" t="e">
        <v>#REF!</v>
      </c>
      <c r="F15" s="344" t="e">
        <v>#REF!</v>
      </c>
      <c r="G15" s="344" t="e">
        <v>#REF!</v>
      </c>
      <c r="H15" s="344" t="e">
        <v>#REF!</v>
      </c>
      <c r="I15" s="344" t="e">
        <v>#REF!</v>
      </c>
      <c r="J15" s="344" t="e">
        <v>#REF!</v>
      </c>
      <c r="K15" s="344" t="e">
        <v>#REF!</v>
      </c>
      <c r="L15" s="344" t="e">
        <v>#REF!</v>
      </c>
      <c r="M15" s="344" t="e">
        <v>#REF!</v>
      </c>
      <c r="N15" s="344" t="e">
        <v>#REF!</v>
      </c>
      <c r="O15" s="344" t="e">
        <v>#REF!</v>
      </c>
      <c r="P15" s="344" t="e">
        <v>#REF!</v>
      </c>
      <c r="Q15" s="344" t="e">
        <v>#REF!</v>
      </c>
      <c r="R15" s="344" t="e">
        <v>#REF!</v>
      </c>
      <c r="S15" s="344" t="e">
        <v>#REF!</v>
      </c>
      <c r="T15" s="344" t="e">
        <v>#REF!</v>
      </c>
      <c r="U15" s="344" t="e">
        <v>#REF!</v>
      </c>
      <c r="V15" s="344" t="e">
        <v>#REF!</v>
      </c>
      <c r="W15" s="344" t="e">
        <v>#REF!</v>
      </c>
      <c r="X15" s="344" t="e">
        <v>#REF!</v>
      </c>
      <c r="Y15" s="344" t="e">
        <v>#REF!</v>
      </c>
      <c r="Z15" s="344" t="e">
        <v>#REF!</v>
      </c>
      <c r="AA15" s="344" t="e">
        <v>#REF!</v>
      </c>
      <c r="AB15" s="344" t="e">
        <v>#REF!</v>
      </c>
      <c r="AC15" s="344" t="e">
        <v>#REF!</v>
      </c>
      <c r="AD15" s="344" t="e">
        <v>#REF!</v>
      </c>
      <c r="AE15" s="344" t="e">
        <v>#REF!</v>
      </c>
      <c r="AF15" s="344" t="e">
        <v>#REF!</v>
      </c>
      <c r="AG15" s="344" t="e">
        <v>#REF!</v>
      </c>
      <c r="AH15" s="344" t="e">
        <v>#REF!</v>
      </c>
      <c r="AI15" s="344" t="e">
        <v>#REF!</v>
      </c>
      <c r="AJ15" s="344" t="e">
        <v>#REF!</v>
      </c>
      <c r="AK15" s="344" t="e">
        <v>#REF!</v>
      </c>
      <c r="AL15" s="344" t="e">
        <v>#REF!</v>
      </c>
      <c r="AM15" s="344" t="e">
        <v>#REF!</v>
      </c>
      <c r="AN15" s="344" t="e">
        <v>#REF!</v>
      </c>
      <c r="AO15" s="344" t="e">
        <v>#REF!</v>
      </c>
      <c r="AP15" s="344" t="e">
        <v>#REF!</v>
      </c>
      <c r="AQ15" s="344" t="e">
        <v>#REF!</v>
      </c>
      <c r="AR15" s="344" t="e">
        <v>#REF!</v>
      </c>
      <c r="AS15" s="344" t="e">
        <v>#REF!</v>
      </c>
      <c r="AT15" s="344" t="e">
        <v>#REF!</v>
      </c>
      <c r="AU15" s="344" t="e">
        <v>#REF!</v>
      </c>
      <c r="AV15" s="344" t="e">
        <v>#REF!</v>
      </c>
      <c r="AW15" s="344" t="e">
        <v>#REF!</v>
      </c>
      <c r="AX15" s="344" t="e">
        <v>#REF!</v>
      </c>
      <c r="AY15" s="344" t="e">
        <v>#REF!</v>
      </c>
      <c r="AZ15" s="344" t="e">
        <v>#REF!</v>
      </c>
      <c r="BA15" s="344" t="e">
        <v>#REF!</v>
      </c>
      <c r="BB15" s="344" t="e">
        <v>#REF!</v>
      </c>
      <c r="BC15" s="344" t="e">
        <v>#REF!</v>
      </c>
      <c r="BD15" s="344" t="e">
        <v>#REF!</v>
      </c>
      <c r="BE15" s="344" t="e">
        <v>#REF!</v>
      </c>
      <c r="BF15" s="344" t="e">
        <v>#REF!</v>
      </c>
      <c r="BG15" s="344" t="e">
        <v>#REF!</v>
      </c>
      <c r="BH15" s="344" t="e">
        <v>#REF!</v>
      </c>
      <c r="BI15" s="344" t="e">
        <v>#REF!</v>
      </c>
      <c r="BJ15" s="344" t="e">
        <v>#REF!</v>
      </c>
      <c r="BK15" s="344" t="e">
        <v>#REF!</v>
      </c>
      <c r="IR15" s="325"/>
    </row>
    <row r="16" spans="1:252">
      <c r="C16" s="301"/>
      <c r="D16" s="343"/>
      <c r="E16" s="343"/>
      <c r="F16" s="343"/>
      <c r="G16" s="343"/>
      <c r="H16" s="343"/>
      <c r="I16" s="343"/>
      <c r="J16" s="343"/>
      <c r="K16" s="343"/>
      <c r="L16" s="343"/>
      <c r="M16" s="343"/>
      <c r="N16" s="343"/>
      <c r="O16" s="343"/>
      <c r="P16" s="343"/>
      <c r="Q16" s="343"/>
      <c r="R16" s="343"/>
      <c r="S16" s="343"/>
      <c r="T16" s="343"/>
      <c r="U16" s="343"/>
      <c r="V16" s="343"/>
      <c r="W16" s="343"/>
      <c r="X16" s="343"/>
      <c r="Y16" s="343"/>
      <c r="Z16" s="343"/>
      <c r="AA16" s="343"/>
      <c r="AB16" s="343"/>
      <c r="AC16" s="343"/>
      <c r="AD16" s="343"/>
      <c r="AE16" s="343"/>
      <c r="AF16" s="343"/>
      <c r="AG16" s="343"/>
      <c r="AH16" s="343"/>
      <c r="AI16" s="343"/>
      <c r="AJ16" s="343"/>
      <c r="AK16" s="343"/>
      <c r="AL16" s="343"/>
      <c r="AM16" s="343"/>
      <c r="AN16" s="343"/>
      <c r="AO16" s="343"/>
      <c r="AP16" s="343"/>
      <c r="AQ16" s="343"/>
      <c r="AR16" s="343"/>
      <c r="AS16" s="343"/>
      <c r="AT16" s="343"/>
      <c r="AU16" s="343"/>
      <c r="AV16" s="343"/>
      <c r="AW16" s="343"/>
      <c r="AX16" s="343"/>
      <c r="AY16" s="343"/>
      <c r="AZ16" s="343"/>
      <c r="BA16" s="343"/>
      <c r="BB16" s="343"/>
      <c r="BC16" s="343"/>
      <c r="BD16" s="343"/>
      <c r="BE16" s="343"/>
      <c r="BF16" s="343"/>
      <c r="BG16" s="343"/>
      <c r="BH16" s="343"/>
      <c r="BI16" s="343"/>
      <c r="BJ16" s="343"/>
      <c r="BK16" s="343"/>
      <c r="IR16" s="325"/>
    </row>
    <row r="17" spans="1:252">
      <c r="B17" s="325" t="e">
        <v>#REF!</v>
      </c>
      <c r="C17" s="301"/>
      <c r="D17" s="343" t="e">
        <v>#REF!</v>
      </c>
      <c r="E17" s="343" t="e">
        <v>#REF!</v>
      </c>
      <c r="F17" s="343" t="e">
        <v>#REF!</v>
      </c>
      <c r="G17" s="343" t="e">
        <v>#REF!</v>
      </c>
      <c r="H17" s="343" t="e">
        <v>#REF!</v>
      </c>
      <c r="I17" s="343" t="e">
        <v>#REF!</v>
      </c>
      <c r="J17" s="343" t="e">
        <v>#REF!</v>
      </c>
      <c r="K17" s="343" t="e">
        <v>#REF!</v>
      </c>
      <c r="L17" s="343" t="e">
        <v>#REF!</v>
      </c>
      <c r="M17" s="343" t="e">
        <v>#REF!</v>
      </c>
      <c r="N17" s="343" t="e">
        <v>#REF!</v>
      </c>
      <c r="O17" s="343" t="e">
        <v>#REF!</v>
      </c>
      <c r="P17" s="343" t="e">
        <v>#REF!</v>
      </c>
      <c r="Q17" s="343" t="e">
        <v>#REF!</v>
      </c>
      <c r="R17" s="343" t="e">
        <v>#REF!</v>
      </c>
      <c r="S17" s="343" t="e">
        <v>#REF!</v>
      </c>
      <c r="T17" s="343" t="e">
        <v>#REF!</v>
      </c>
      <c r="U17" s="343" t="e">
        <v>#REF!</v>
      </c>
      <c r="V17" s="343" t="e">
        <v>#REF!</v>
      </c>
      <c r="W17" s="343" t="e">
        <v>#REF!</v>
      </c>
      <c r="X17" s="343" t="e">
        <v>#REF!</v>
      </c>
      <c r="Y17" s="343" t="e">
        <v>#REF!</v>
      </c>
      <c r="Z17" s="343" t="e">
        <v>#REF!</v>
      </c>
      <c r="AA17" s="343" t="e">
        <v>#REF!</v>
      </c>
      <c r="AB17" s="343" t="e">
        <v>#REF!</v>
      </c>
      <c r="AC17" s="343" t="e">
        <v>#REF!</v>
      </c>
      <c r="AD17" s="343" t="e">
        <v>#REF!</v>
      </c>
      <c r="AE17" s="343" t="e">
        <v>#REF!</v>
      </c>
      <c r="AF17" s="343" t="e">
        <v>#REF!</v>
      </c>
      <c r="AG17" s="343" t="e">
        <v>#REF!</v>
      </c>
      <c r="AH17" s="343" t="e">
        <v>#REF!</v>
      </c>
      <c r="AI17" s="343" t="e">
        <v>#REF!</v>
      </c>
      <c r="AJ17" s="343" t="e">
        <v>#REF!</v>
      </c>
      <c r="AK17" s="343" t="e">
        <v>#REF!</v>
      </c>
      <c r="AL17" s="343" t="e">
        <v>#REF!</v>
      </c>
      <c r="AM17" s="343" t="e">
        <v>#REF!</v>
      </c>
      <c r="AN17" s="343" t="e">
        <v>#REF!</v>
      </c>
      <c r="AO17" s="343" t="e">
        <v>#REF!</v>
      </c>
      <c r="AP17" s="343" t="e">
        <v>#REF!</v>
      </c>
      <c r="AQ17" s="343" t="e">
        <v>#REF!</v>
      </c>
      <c r="AR17" s="343" t="e">
        <v>#REF!</v>
      </c>
      <c r="AS17" s="343" t="e">
        <v>#REF!</v>
      </c>
      <c r="AT17" s="343" t="e">
        <v>#REF!</v>
      </c>
      <c r="AU17" s="343" t="e">
        <v>#REF!</v>
      </c>
      <c r="AV17" s="343" t="e">
        <v>#REF!</v>
      </c>
      <c r="AW17" s="343" t="e">
        <v>#REF!</v>
      </c>
      <c r="AX17" s="343" t="e">
        <v>#REF!</v>
      </c>
      <c r="AY17" s="343" t="e">
        <v>#REF!</v>
      </c>
      <c r="AZ17" s="343" t="e">
        <v>#REF!</v>
      </c>
      <c r="BA17" s="343" t="e">
        <v>#REF!</v>
      </c>
      <c r="BB17" s="343" t="e">
        <v>#REF!</v>
      </c>
      <c r="BC17" s="343" t="e">
        <v>#REF!</v>
      </c>
      <c r="BD17" s="343" t="e">
        <v>#REF!</v>
      </c>
      <c r="BE17" s="343" t="e">
        <v>#REF!</v>
      </c>
      <c r="BF17" s="343" t="e">
        <v>#REF!</v>
      </c>
      <c r="BG17" s="343" t="e">
        <v>#REF!</v>
      </c>
      <c r="BH17" s="343" t="e">
        <v>#REF!</v>
      </c>
      <c r="BI17" s="343" t="e">
        <v>#REF!</v>
      </c>
      <c r="BJ17" s="343" t="e">
        <v>#REF!</v>
      </c>
      <c r="BK17" s="343" t="e">
        <v>#REF!</v>
      </c>
      <c r="IR17" s="325"/>
    </row>
    <row r="18" spans="1:252">
      <c r="B18" s="336" t="e">
        <v>#REF!</v>
      </c>
      <c r="C18" s="332"/>
      <c r="D18" s="344" t="e">
        <v>#REF!</v>
      </c>
      <c r="E18" s="344" t="e">
        <v>#REF!</v>
      </c>
      <c r="F18" s="344" t="e">
        <v>#REF!</v>
      </c>
      <c r="G18" s="344" t="e">
        <v>#REF!</v>
      </c>
      <c r="H18" s="344" t="e">
        <v>#REF!</v>
      </c>
      <c r="I18" s="344" t="e">
        <v>#REF!</v>
      </c>
      <c r="J18" s="344" t="e">
        <v>#REF!</v>
      </c>
      <c r="K18" s="344" t="e">
        <v>#REF!</v>
      </c>
      <c r="L18" s="344" t="e">
        <v>#REF!</v>
      </c>
      <c r="M18" s="344" t="e">
        <v>#REF!</v>
      </c>
      <c r="N18" s="344" t="e">
        <v>#REF!</v>
      </c>
      <c r="O18" s="344" t="e">
        <v>#REF!</v>
      </c>
      <c r="P18" s="344" t="e">
        <v>#REF!</v>
      </c>
      <c r="Q18" s="344" t="e">
        <v>#REF!</v>
      </c>
      <c r="R18" s="344" t="e">
        <v>#REF!</v>
      </c>
      <c r="S18" s="344" t="e">
        <v>#REF!</v>
      </c>
      <c r="T18" s="344" t="e">
        <v>#REF!</v>
      </c>
      <c r="U18" s="344" t="e">
        <v>#REF!</v>
      </c>
      <c r="V18" s="344" t="e">
        <v>#REF!</v>
      </c>
      <c r="W18" s="344" t="e">
        <v>#REF!</v>
      </c>
      <c r="X18" s="344" t="e">
        <v>#REF!</v>
      </c>
      <c r="Y18" s="344" t="e">
        <v>#REF!</v>
      </c>
      <c r="Z18" s="344" t="e">
        <v>#REF!</v>
      </c>
      <c r="AA18" s="344" t="e">
        <v>#REF!</v>
      </c>
      <c r="AB18" s="344" t="e">
        <v>#REF!</v>
      </c>
      <c r="AC18" s="344" t="e">
        <v>#REF!</v>
      </c>
      <c r="AD18" s="344" t="e">
        <v>#REF!</v>
      </c>
      <c r="AE18" s="344" t="e">
        <v>#REF!</v>
      </c>
      <c r="AF18" s="344" t="e">
        <v>#REF!</v>
      </c>
      <c r="AG18" s="344" t="e">
        <v>#REF!</v>
      </c>
      <c r="AH18" s="344" t="e">
        <v>#REF!</v>
      </c>
      <c r="AI18" s="344" t="e">
        <v>#REF!</v>
      </c>
      <c r="AJ18" s="344" t="e">
        <v>#REF!</v>
      </c>
      <c r="AK18" s="344" t="e">
        <v>#REF!</v>
      </c>
      <c r="AL18" s="344" t="e">
        <v>#REF!</v>
      </c>
      <c r="AM18" s="344" t="e">
        <v>#REF!</v>
      </c>
      <c r="AN18" s="344" t="e">
        <v>#REF!</v>
      </c>
      <c r="AO18" s="344" t="e">
        <v>#REF!</v>
      </c>
      <c r="AP18" s="344" t="e">
        <v>#REF!</v>
      </c>
      <c r="AQ18" s="344" t="e">
        <v>#REF!</v>
      </c>
      <c r="AR18" s="344" t="e">
        <v>#REF!</v>
      </c>
      <c r="AS18" s="344" t="e">
        <v>#REF!</v>
      </c>
      <c r="AT18" s="344" t="e">
        <v>#REF!</v>
      </c>
      <c r="AU18" s="344" t="e">
        <v>#REF!</v>
      </c>
      <c r="AV18" s="344" t="e">
        <v>#REF!</v>
      </c>
      <c r="AW18" s="344" t="e">
        <v>#REF!</v>
      </c>
      <c r="AX18" s="344" t="e">
        <v>#REF!</v>
      </c>
      <c r="AY18" s="344" t="e">
        <v>#REF!</v>
      </c>
      <c r="AZ18" s="344" t="e">
        <v>#REF!</v>
      </c>
      <c r="BA18" s="344" t="e">
        <v>#REF!</v>
      </c>
      <c r="BB18" s="344" t="e">
        <v>#REF!</v>
      </c>
      <c r="BC18" s="344" t="e">
        <v>#REF!</v>
      </c>
      <c r="BD18" s="344" t="e">
        <v>#REF!</v>
      </c>
      <c r="BE18" s="344" t="e">
        <v>#REF!</v>
      </c>
      <c r="BF18" s="344" t="e">
        <v>#REF!</v>
      </c>
      <c r="BG18" s="344" t="e">
        <v>#REF!</v>
      </c>
      <c r="BH18" s="344" t="e">
        <v>#REF!</v>
      </c>
      <c r="BI18" s="344" t="e">
        <v>#REF!</v>
      </c>
      <c r="BJ18" s="344" t="e">
        <v>#REF!</v>
      </c>
      <c r="BK18" s="344" t="e">
        <v>#REF!</v>
      </c>
      <c r="IR18" s="325"/>
    </row>
    <row r="19" spans="1:252">
      <c r="C19" s="301"/>
      <c r="D19" s="343"/>
      <c r="E19" s="343"/>
      <c r="F19" s="343"/>
      <c r="G19" s="343"/>
      <c r="H19" s="343"/>
      <c r="I19" s="343"/>
      <c r="J19" s="343"/>
      <c r="K19" s="343"/>
      <c r="L19" s="343"/>
      <c r="M19" s="343"/>
      <c r="N19" s="343"/>
      <c r="O19" s="343"/>
      <c r="P19" s="343"/>
      <c r="Q19" s="343"/>
      <c r="R19" s="343"/>
      <c r="S19" s="343"/>
      <c r="T19" s="343"/>
      <c r="U19" s="343"/>
      <c r="V19" s="343"/>
      <c r="W19" s="343"/>
      <c r="X19" s="343"/>
      <c r="Y19" s="343"/>
      <c r="Z19" s="343"/>
      <c r="AA19" s="343"/>
      <c r="AB19" s="343"/>
      <c r="AC19" s="343"/>
      <c r="AD19" s="343"/>
      <c r="AE19" s="343"/>
      <c r="AF19" s="343"/>
      <c r="AG19" s="343"/>
      <c r="AH19" s="343"/>
      <c r="AI19" s="343"/>
      <c r="AJ19" s="343"/>
      <c r="AK19" s="343"/>
      <c r="AL19" s="343"/>
      <c r="AM19" s="343"/>
      <c r="AN19" s="343"/>
      <c r="AO19" s="343"/>
      <c r="AP19" s="343"/>
      <c r="AQ19" s="343"/>
      <c r="AR19" s="343"/>
      <c r="AS19" s="343"/>
      <c r="AT19" s="343"/>
      <c r="AU19" s="343"/>
      <c r="AV19" s="343"/>
      <c r="AW19" s="343"/>
      <c r="AX19" s="343"/>
      <c r="AY19" s="343"/>
      <c r="AZ19" s="343"/>
      <c r="BA19" s="343"/>
      <c r="BB19" s="343"/>
      <c r="BC19" s="343"/>
      <c r="BD19" s="343"/>
      <c r="BE19" s="343"/>
      <c r="BF19" s="343"/>
      <c r="BG19" s="343"/>
      <c r="BH19" s="343"/>
      <c r="BI19" s="343"/>
      <c r="BJ19" s="343"/>
      <c r="BK19" s="343"/>
      <c r="IR19" s="325"/>
    </row>
    <row r="20" spans="1:252" s="342" customFormat="1">
      <c r="A20" s="338"/>
      <c r="B20" s="338"/>
      <c r="C20" s="301"/>
      <c r="D20" s="346"/>
      <c r="E20" s="346"/>
      <c r="F20" s="346"/>
      <c r="G20" s="346"/>
      <c r="H20" s="346"/>
      <c r="I20" s="346"/>
      <c r="J20" s="346"/>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c r="AH20" s="346"/>
      <c r="AI20" s="346"/>
      <c r="AJ20" s="346"/>
      <c r="AK20" s="346"/>
      <c r="AL20" s="346"/>
      <c r="AM20" s="346"/>
      <c r="AN20" s="346"/>
      <c r="AO20" s="346"/>
      <c r="AP20" s="346"/>
      <c r="AQ20" s="346"/>
      <c r="AR20" s="346"/>
      <c r="AS20" s="346"/>
      <c r="AT20" s="346"/>
      <c r="AU20" s="346"/>
      <c r="AV20" s="346"/>
      <c r="AW20" s="346"/>
      <c r="AX20" s="346"/>
      <c r="AY20" s="346"/>
      <c r="AZ20" s="346"/>
      <c r="BA20" s="346"/>
      <c r="BB20" s="346"/>
      <c r="BC20" s="346"/>
      <c r="BD20" s="346"/>
      <c r="BE20" s="346"/>
      <c r="BF20" s="346"/>
      <c r="BG20" s="346"/>
      <c r="BH20" s="346"/>
      <c r="BI20" s="346"/>
      <c r="BJ20" s="346"/>
      <c r="BK20" s="346"/>
      <c r="BL20" s="338"/>
      <c r="BM20" s="338"/>
      <c r="BN20" s="338"/>
      <c r="BO20" s="338"/>
      <c r="BP20" s="338"/>
      <c r="BQ20" s="338"/>
      <c r="BR20" s="338"/>
      <c r="BS20" s="338"/>
      <c r="BT20" s="338"/>
      <c r="BU20" s="338"/>
      <c r="BV20" s="338"/>
      <c r="BW20" s="338"/>
      <c r="BX20" s="338"/>
      <c r="BY20" s="338"/>
      <c r="BZ20" s="338"/>
      <c r="CA20" s="338"/>
      <c r="CB20" s="338"/>
      <c r="CC20" s="338"/>
      <c r="CD20" s="338"/>
      <c r="CE20" s="338"/>
      <c r="CF20" s="338"/>
      <c r="CG20" s="338"/>
      <c r="CH20" s="338"/>
      <c r="CI20" s="338"/>
      <c r="CJ20" s="338"/>
      <c r="CK20" s="338"/>
      <c r="CL20" s="338"/>
      <c r="CM20" s="338"/>
      <c r="CN20" s="338"/>
      <c r="CO20" s="338"/>
      <c r="CP20" s="338"/>
      <c r="CQ20" s="338"/>
      <c r="CR20" s="338"/>
      <c r="CS20" s="338"/>
      <c r="CT20" s="338"/>
      <c r="CU20" s="338"/>
      <c r="CV20" s="338"/>
      <c r="CW20" s="338"/>
      <c r="CX20" s="338"/>
      <c r="CY20" s="338"/>
      <c r="CZ20" s="338"/>
      <c r="DA20" s="338"/>
      <c r="DB20" s="338"/>
      <c r="DC20" s="338"/>
      <c r="DD20" s="338"/>
      <c r="DE20" s="338"/>
      <c r="DF20" s="338"/>
      <c r="DG20" s="338"/>
      <c r="DH20" s="338"/>
      <c r="DI20" s="338"/>
      <c r="DJ20" s="338"/>
      <c r="DK20" s="338"/>
      <c r="DL20" s="338"/>
      <c r="DM20" s="338"/>
      <c r="DN20" s="338"/>
      <c r="DO20" s="338"/>
      <c r="DP20" s="338"/>
      <c r="DQ20" s="338"/>
      <c r="DR20" s="338"/>
      <c r="DS20" s="338"/>
      <c r="DT20" s="338"/>
      <c r="DU20" s="338"/>
      <c r="DV20" s="338"/>
      <c r="DW20" s="338"/>
      <c r="DX20" s="338"/>
      <c r="DY20" s="338"/>
      <c r="DZ20" s="338"/>
      <c r="EA20" s="338"/>
      <c r="EB20" s="338"/>
      <c r="EC20" s="338"/>
      <c r="ED20" s="338"/>
      <c r="EE20" s="338"/>
      <c r="EF20" s="338"/>
      <c r="EG20" s="338"/>
      <c r="EH20" s="338"/>
      <c r="EI20" s="338"/>
      <c r="EJ20" s="338"/>
      <c r="EK20" s="338"/>
      <c r="EL20" s="338"/>
      <c r="EM20" s="338"/>
      <c r="EN20" s="338"/>
      <c r="EO20" s="338"/>
      <c r="EP20" s="338"/>
      <c r="EQ20" s="338"/>
      <c r="ER20" s="338"/>
      <c r="ES20" s="338"/>
      <c r="ET20" s="338"/>
      <c r="EU20" s="338"/>
      <c r="EV20" s="338"/>
      <c r="EW20" s="338"/>
      <c r="EX20" s="338"/>
      <c r="EY20" s="338"/>
      <c r="EZ20" s="338"/>
      <c r="FA20" s="338"/>
      <c r="FB20" s="338"/>
      <c r="FC20" s="338"/>
      <c r="FD20" s="338"/>
      <c r="FE20" s="338"/>
      <c r="FF20" s="338"/>
      <c r="FG20" s="338"/>
      <c r="FH20" s="338"/>
      <c r="FI20" s="338"/>
      <c r="FJ20" s="338"/>
      <c r="FK20" s="338"/>
      <c r="FL20" s="338"/>
      <c r="FM20" s="338"/>
      <c r="FN20" s="338"/>
      <c r="FO20" s="338"/>
      <c r="FP20" s="338"/>
      <c r="FQ20" s="338"/>
      <c r="FR20" s="338"/>
      <c r="FS20" s="338"/>
      <c r="FT20" s="338"/>
      <c r="FU20" s="338"/>
      <c r="FV20" s="338"/>
      <c r="FW20" s="338"/>
      <c r="FX20" s="338"/>
      <c r="FY20" s="338"/>
      <c r="FZ20" s="338"/>
      <c r="GA20" s="338"/>
      <c r="GB20" s="338"/>
      <c r="GC20" s="338"/>
      <c r="GD20" s="338"/>
      <c r="GE20" s="338"/>
      <c r="GF20" s="338"/>
      <c r="GG20" s="338"/>
      <c r="GH20" s="338"/>
      <c r="GI20" s="338"/>
      <c r="GJ20" s="338"/>
      <c r="GK20" s="338"/>
      <c r="GL20" s="338"/>
      <c r="GM20" s="338"/>
      <c r="GN20" s="338"/>
      <c r="GO20" s="338"/>
      <c r="GP20" s="338"/>
      <c r="GQ20" s="338"/>
      <c r="GR20" s="338"/>
      <c r="GS20" s="338"/>
      <c r="GT20" s="338"/>
      <c r="GU20" s="338"/>
      <c r="GV20" s="338"/>
      <c r="GW20" s="338"/>
      <c r="GX20" s="338"/>
      <c r="GY20" s="338"/>
      <c r="GZ20" s="338"/>
      <c r="HA20" s="338"/>
      <c r="HB20" s="338"/>
      <c r="HC20" s="338"/>
      <c r="HD20" s="338"/>
      <c r="HE20" s="338"/>
      <c r="HF20" s="338"/>
      <c r="HG20" s="338"/>
      <c r="HH20" s="338"/>
      <c r="HI20" s="338"/>
      <c r="HJ20" s="338"/>
      <c r="HK20" s="338"/>
      <c r="HL20" s="338"/>
      <c r="HM20" s="338"/>
      <c r="HN20" s="338"/>
      <c r="HO20" s="338"/>
      <c r="HP20" s="338"/>
      <c r="HQ20" s="338"/>
      <c r="HR20" s="338"/>
      <c r="HS20" s="338"/>
      <c r="HT20" s="338"/>
      <c r="HU20" s="338"/>
      <c r="HV20" s="338"/>
      <c r="HW20" s="338"/>
      <c r="HX20" s="338"/>
      <c r="HY20" s="338"/>
      <c r="HZ20" s="338"/>
      <c r="IA20" s="338"/>
      <c r="IB20" s="338"/>
      <c r="IC20" s="338"/>
      <c r="ID20" s="338"/>
      <c r="IE20" s="338"/>
      <c r="IF20" s="338"/>
      <c r="IG20" s="338"/>
      <c r="IH20" s="338"/>
      <c r="II20" s="338"/>
      <c r="IJ20" s="338"/>
      <c r="IK20" s="338"/>
      <c r="IL20" s="338"/>
      <c r="IM20" s="338"/>
      <c r="IN20" s="338"/>
      <c r="IO20" s="338"/>
      <c r="IP20" s="338"/>
      <c r="IQ20" s="338"/>
      <c r="IR20" s="338"/>
    </row>
    <row r="21" spans="1:252">
      <c r="A21" s="340"/>
      <c r="B21" s="340" t="s">
        <v>296</v>
      </c>
      <c r="C21" s="301"/>
      <c r="D21" s="341" t="e">
        <f t="shared" ref="D21:BK21" si="0">D2</f>
        <v>#REF!</v>
      </c>
      <c r="E21" s="341" t="e">
        <f t="shared" si="0"/>
        <v>#REF!</v>
      </c>
      <c r="F21" s="341" t="e">
        <f t="shared" si="0"/>
        <v>#REF!</v>
      </c>
      <c r="G21" s="341" t="e">
        <f t="shared" si="0"/>
        <v>#REF!</v>
      </c>
      <c r="H21" s="341" t="e">
        <f t="shared" si="0"/>
        <v>#REF!</v>
      </c>
      <c r="I21" s="341" t="e">
        <f t="shared" si="0"/>
        <v>#REF!</v>
      </c>
      <c r="J21" s="341" t="e">
        <f t="shared" si="0"/>
        <v>#REF!</v>
      </c>
      <c r="K21" s="341" t="e">
        <f t="shared" si="0"/>
        <v>#REF!</v>
      </c>
      <c r="L21" s="341" t="e">
        <f t="shared" si="0"/>
        <v>#REF!</v>
      </c>
      <c r="M21" s="341" t="e">
        <f t="shared" si="0"/>
        <v>#REF!</v>
      </c>
      <c r="N21" s="341" t="e">
        <f t="shared" si="0"/>
        <v>#REF!</v>
      </c>
      <c r="O21" s="341" t="e">
        <f t="shared" si="0"/>
        <v>#REF!</v>
      </c>
      <c r="P21" s="341" t="e">
        <f t="shared" si="0"/>
        <v>#REF!</v>
      </c>
      <c r="Q21" s="341" t="e">
        <f t="shared" si="0"/>
        <v>#REF!</v>
      </c>
      <c r="R21" s="341" t="e">
        <f t="shared" si="0"/>
        <v>#REF!</v>
      </c>
      <c r="S21" s="341" t="e">
        <f t="shared" si="0"/>
        <v>#REF!</v>
      </c>
      <c r="T21" s="341" t="e">
        <f t="shared" si="0"/>
        <v>#REF!</v>
      </c>
      <c r="U21" s="341" t="e">
        <f t="shared" si="0"/>
        <v>#REF!</v>
      </c>
      <c r="V21" s="341" t="e">
        <f t="shared" si="0"/>
        <v>#REF!</v>
      </c>
      <c r="W21" s="341" t="e">
        <f t="shared" si="0"/>
        <v>#REF!</v>
      </c>
      <c r="X21" s="341" t="e">
        <f t="shared" si="0"/>
        <v>#REF!</v>
      </c>
      <c r="Y21" s="341" t="e">
        <f t="shared" si="0"/>
        <v>#REF!</v>
      </c>
      <c r="Z21" s="341" t="e">
        <f t="shared" si="0"/>
        <v>#REF!</v>
      </c>
      <c r="AA21" s="341" t="e">
        <f t="shared" si="0"/>
        <v>#REF!</v>
      </c>
      <c r="AB21" s="341" t="e">
        <f t="shared" si="0"/>
        <v>#REF!</v>
      </c>
      <c r="AC21" s="341" t="e">
        <f t="shared" si="0"/>
        <v>#REF!</v>
      </c>
      <c r="AD21" s="341" t="e">
        <f t="shared" si="0"/>
        <v>#REF!</v>
      </c>
      <c r="AE21" s="341" t="e">
        <f t="shared" si="0"/>
        <v>#REF!</v>
      </c>
      <c r="AF21" s="341" t="e">
        <f t="shared" si="0"/>
        <v>#REF!</v>
      </c>
      <c r="AG21" s="341" t="e">
        <f t="shared" si="0"/>
        <v>#REF!</v>
      </c>
      <c r="AH21" s="341" t="e">
        <f t="shared" si="0"/>
        <v>#REF!</v>
      </c>
      <c r="AI21" s="341" t="e">
        <f t="shared" si="0"/>
        <v>#REF!</v>
      </c>
      <c r="AJ21" s="341" t="e">
        <f t="shared" si="0"/>
        <v>#REF!</v>
      </c>
      <c r="AK21" s="341" t="e">
        <f t="shared" si="0"/>
        <v>#REF!</v>
      </c>
      <c r="AL21" s="341" t="e">
        <f t="shared" si="0"/>
        <v>#REF!</v>
      </c>
      <c r="AM21" s="341" t="e">
        <f t="shared" si="0"/>
        <v>#REF!</v>
      </c>
      <c r="AN21" s="341" t="e">
        <f t="shared" si="0"/>
        <v>#REF!</v>
      </c>
      <c r="AO21" s="341" t="e">
        <f t="shared" si="0"/>
        <v>#REF!</v>
      </c>
      <c r="AP21" s="341" t="e">
        <f t="shared" si="0"/>
        <v>#REF!</v>
      </c>
      <c r="AQ21" s="341" t="e">
        <f t="shared" si="0"/>
        <v>#REF!</v>
      </c>
      <c r="AR21" s="341" t="e">
        <f t="shared" si="0"/>
        <v>#REF!</v>
      </c>
      <c r="AS21" s="341" t="e">
        <f t="shared" si="0"/>
        <v>#REF!</v>
      </c>
      <c r="AT21" s="341" t="e">
        <f t="shared" si="0"/>
        <v>#REF!</v>
      </c>
      <c r="AU21" s="341" t="e">
        <f t="shared" si="0"/>
        <v>#REF!</v>
      </c>
      <c r="AV21" s="341" t="e">
        <f t="shared" si="0"/>
        <v>#REF!</v>
      </c>
      <c r="AW21" s="341" t="e">
        <f t="shared" si="0"/>
        <v>#REF!</v>
      </c>
      <c r="AX21" s="341" t="e">
        <f t="shared" si="0"/>
        <v>#REF!</v>
      </c>
      <c r="AY21" s="341" t="e">
        <f t="shared" si="0"/>
        <v>#REF!</v>
      </c>
      <c r="AZ21" s="341" t="e">
        <f t="shared" si="0"/>
        <v>#REF!</v>
      </c>
      <c r="BA21" s="341" t="e">
        <f t="shared" si="0"/>
        <v>#REF!</v>
      </c>
      <c r="BB21" s="341" t="e">
        <f t="shared" si="0"/>
        <v>#REF!</v>
      </c>
      <c r="BC21" s="341" t="e">
        <f t="shared" si="0"/>
        <v>#REF!</v>
      </c>
      <c r="BD21" s="341" t="e">
        <f t="shared" si="0"/>
        <v>#REF!</v>
      </c>
      <c r="BE21" s="341" t="e">
        <f t="shared" si="0"/>
        <v>#REF!</v>
      </c>
      <c r="BF21" s="341" t="e">
        <f t="shared" si="0"/>
        <v>#REF!</v>
      </c>
      <c r="BG21" s="341" t="e">
        <f t="shared" si="0"/>
        <v>#REF!</v>
      </c>
      <c r="BH21" s="341" t="e">
        <f t="shared" si="0"/>
        <v>#REF!</v>
      </c>
      <c r="BI21" s="341" t="e">
        <f t="shared" si="0"/>
        <v>#REF!</v>
      </c>
      <c r="BJ21" s="341" t="e">
        <f t="shared" si="0"/>
        <v>#REF!</v>
      </c>
      <c r="BK21" s="341" t="e">
        <f t="shared" si="0"/>
        <v>#REF!</v>
      </c>
      <c r="BL21" s="340"/>
      <c r="BM21" s="340"/>
      <c r="BN21" s="340"/>
      <c r="BO21" s="340"/>
      <c r="BP21" s="340"/>
      <c r="BQ21" s="340"/>
      <c r="BR21" s="340"/>
      <c r="BS21" s="340"/>
      <c r="BT21" s="340"/>
      <c r="BU21" s="340"/>
      <c r="BV21" s="340"/>
      <c r="BW21" s="340"/>
      <c r="BX21" s="340"/>
      <c r="BY21" s="340"/>
      <c r="BZ21" s="340"/>
      <c r="CA21" s="340"/>
      <c r="CB21" s="340"/>
      <c r="CC21" s="340"/>
      <c r="CD21" s="340"/>
      <c r="CE21" s="340"/>
      <c r="CF21" s="340"/>
      <c r="CG21" s="340"/>
      <c r="CH21" s="340"/>
      <c r="CI21" s="340"/>
      <c r="CJ21" s="340"/>
      <c r="CK21" s="340"/>
      <c r="CL21" s="340"/>
      <c r="CM21" s="340"/>
      <c r="CN21" s="340"/>
      <c r="CO21" s="340"/>
      <c r="CP21" s="340"/>
      <c r="CQ21" s="340"/>
      <c r="CR21" s="340"/>
      <c r="CS21" s="340"/>
      <c r="CT21" s="340"/>
      <c r="CU21" s="340"/>
      <c r="CV21" s="340"/>
      <c r="CW21" s="340"/>
      <c r="CX21" s="340"/>
      <c r="CY21" s="340"/>
      <c r="CZ21" s="340"/>
      <c r="DA21" s="340"/>
      <c r="DB21" s="340"/>
      <c r="DC21" s="340"/>
      <c r="DD21" s="340"/>
      <c r="DE21" s="340"/>
      <c r="DF21" s="340"/>
      <c r="DG21" s="340"/>
      <c r="DH21" s="340"/>
      <c r="DI21" s="340"/>
      <c r="DJ21" s="340"/>
      <c r="DK21" s="340"/>
      <c r="DL21" s="340"/>
      <c r="DM21" s="340"/>
      <c r="DN21" s="340"/>
      <c r="DO21" s="340"/>
      <c r="DP21" s="340"/>
      <c r="DQ21" s="340"/>
      <c r="DR21" s="340"/>
      <c r="DS21" s="340"/>
      <c r="DT21" s="340"/>
      <c r="DU21" s="340"/>
      <c r="DV21" s="340"/>
      <c r="DW21" s="340"/>
      <c r="DX21" s="340"/>
      <c r="DY21" s="340"/>
      <c r="DZ21" s="340"/>
      <c r="EA21" s="340"/>
      <c r="EB21" s="340"/>
      <c r="EC21" s="340"/>
      <c r="ED21" s="340"/>
      <c r="EE21" s="340"/>
      <c r="EF21" s="340"/>
      <c r="EG21" s="340"/>
      <c r="EH21" s="340"/>
      <c r="EI21" s="340"/>
      <c r="EJ21" s="340"/>
      <c r="EK21" s="340"/>
      <c r="EL21" s="340"/>
      <c r="EM21" s="340"/>
      <c r="EN21" s="340"/>
      <c r="EO21" s="340"/>
      <c r="EP21" s="340"/>
      <c r="EQ21" s="340"/>
      <c r="ER21" s="340"/>
      <c r="ES21" s="340"/>
      <c r="ET21" s="340"/>
      <c r="EU21" s="340"/>
      <c r="EV21" s="340"/>
      <c r="EW21" s="340"/>
      <c r="EX21" s="340"/>
      <c r="EY21" s="340"/>
      <c r="EZ21" s="340"/>
      <c r="FA21" s="340"/>
      <c r="FB21" s="340"/>
      <c r="FC21" s="340"/>
      <c r="FD21" s="340"/>
      <c r="FE21" s="340"/>
      <c r="FF21" s="340"/>
      <c r="FG21" s="340"/>
      <c r="FH21" s="340"/>
      <c r="FI21" s="340"/>
      <c r="FJ21" s="340"/>
      <c r="FK21" s="340"/>
      <c r="FL21" s="340"/>
      <c r="FM21" s="340"/>
      <c r="FN21" s="340"/>
      <c r="FO21" s="340"/>
      <c r="FP21" s="340"/>
      <c r="FQ21" s="340"/>
      <c r="FR21" s="340"/>
      <c r="FS21" s="340"/>
      <c r="FT21" s="340"/>
      <c r="FU21" s="340"/>
      <c r="FV21" s="340"/>
      <c r="FW21" s="340"/>
      <c r="FX21" s="340"/>
      <c r="FY21" s="340"/>
      <c r="FZ21" s="340"/>
      <c r="GA21" s="340"/>
      <c r="GB21" s="340"/>
      <c r="GC21" s="340"/>
      <c r="GD21" s="340"/>
      <c r="GE21" s="340"/>
      <c r="GF21" s="340"/>
      <c r="GG21" s="340"/>
      <c r="GH21" s="340"/>
      <c r="GI21" s="340"/>
      <c r="GJ21" s="340"/>
      <c r="GK21" s="340"/>
      <c r="GL21" s="340"/>
      <c r="GM21" s="340"/>
      <c r="GN21" s="340"/>
      <c r="GO21" s="340"/>
      <c r="GP21" s="340"/>
      <c r="GQ21" s="340"/>
      <c r="GR21" s="340"/>
      <c r="GS21" s="340"/>
      <c r="GT21" s="340"/>
      <c r="GU21" s="340"/>
      <c r="GV21" s="340"/>
      <c r="GW21" s="340"/>
      <c r="GX21" s="340"/>
      <c r="GY21" s="340"/>
      <c r="GZ21" s="340"/>
      <c r="HA21" s="340"/>
      <c r="HB21" s="340"/>
      <c r="HC21" s="340"/>
      <c r="HD21" s="340"/>
      <c r="HE21" s="340"/>
      <c r="HF21" s="340"/>
      <c r="HG21" s="340"/>
      <c r="HH21" s="340"/>
      <c r="HI21" s="340"/>
      <c r="HJ21" s="340"/>
      <c r="HK21" s="340"/>
      <c r="HL21" s="340"/>
      <c r="HM21" s="340"/>
      <c r="HN21" s="340"/>
      <c r="HO21" s="340"/>
      <c r="HP21" s="340"/>
      <c r="HQ21" s="340"/>
      <c r="HR21" s="340"/>
      <c r="HS21" s="340"/>
      <c r="HT21" s="340"/>
      <c r="HU21" s="340"/>
      <c r="HV21" s="340"/>
      <c r="HW21" s="340"/>
      <c r="HX21" s="340"/>
      <c r="HY21" s="340"/>
      <c r="HZ21" s="340"/>
      <c r="IA21" s="340"/>
      <c r="IB21" s="340"/>
      <c r="IC21" s="340"/>
      <c r="ID21" s="340"/>
      <c r="IE21" s="340"/>
      <c r="IF21" s="340"/>
      <c r="IG21" s="340"/>
      <c r="IH21" s="340"/>
      <c r="II21" s="340"/>
      <c r="IJ21" s="340"/>
      <c r="IK21" s="340"/>
      <c r="IL21" s="340"/>
      <c r="IM21" s="340"/>
      <c r="IN21" s="340"/>
      <c r="IO21" s="340"/>
      <c r="IP21" s="340"/>
      <c r="IQ21" s="340"/>
      <c r="IR21" s="340"/>
    </row>
    <row r="22" spans="1:252">
      <c r="C22" s="301"/>
      <c r="D22" s="343"/>
      <c r="E22" s="343"/>
      <c r="F22" s="343"/>
      <c r="G22" s="343"/>
      <c r="H22" s="343"/>
      <c r="I22" s="343"/>
      <c r="J22" s="343"/>
      <c r="K22" s="343"/>
      <c r="L22" s="343"/>
      <c r="M22" s="343"/>
      <c r="N22" s="343"/>
      <c r="O22" s="343"/>
      <c r="P22" s="343"/>
      <c r="Q22" s="343"/>
      <c r="R22" s="343"/>
      <c r="S22" s="343"/>
      <c r="T22" s="343"/>
      <c r="U22" s="343"/>
      <c r="V22" s="343"/>
      <c r="W22" s="343"/>
      <c r="X22" s="343"/>
      <c r="Y22" s="343"/>
      <c r="Z22" s="343"/>
      <c r="AA22" s="343"/>
      <c r="AB22" s="343"/>
      <c r="AC22" s="343"/>
      <c r="AD22" s="343"/>
      <c r="AE22" s="343"/>
      <c r="AF22" s="343"/>
      <c r="AG22" s="343"/>
      <c r="AH22" s="343"/>
      <c r="AI22" s="343"/>
      <c r="AJ22" s="343"/>
      <c r="AK22" s="343"/>
      <c r="AL22" s="343"/>
      <c r="AM22" s="343"/>
      <c r="AN22" s="343"/>
      <c r="AO22" s="343"/>
      <c r="AP22" s="343"/>
      <c r="AQ22" s="343"/>
      <c r="AR22" s="343"/>
      <c r="AS22" s="343"/>
      <c r="AT22" s="343"/>
      <c r="AU22" s="343"/>
      <c r="AV22" s="343"/>
      <c r="AW22" s="343"/>
      <c r="AX22" s="343"/>
      <c r="AY22" s="343"/>
      <c r="AZ22" s="343"/>
      <c r="BA22" s="343"/>
      <c r="BB22" s="343"/>
      <c r="BC22" s="343"/>
      <c r="BD22" s="343"/>
      <c r="BE22" s="343"/>
      <c r="BF22" s="343"/>
      <c r="BG22" s="343"/>
      <c r="BH22" s="343"/>
      <c r="BI22" s="343"/>
      <c r="BJ22" s="343"/>
      <c r="BK22" s="343"/>
      <c r="IR22" s="325"/>
    </row>
    <row r="23" spans="1:252">
      <c r="B23" s="325" t="e">
        <v>#REF!</v>
      </c>
      <c r="C23" s="301"/>
      <c r="D23" s="343" t="e">
        <v>#REF!</v>
      </c>
      <c r="E23" s="343" t="e">
        <v>#REF!</v>
      </c>
      <c r="F23" s="343" t="e">
        <v>#REF!</v>
      </c>
      <c r="G23" s="343" t="e">
        <v>#REF!</v>
      </c>
      <c r="H23" s="343" t="e">
        <v>#REF!</v>
      </c>
      <c r="I23" s="343" t="e">
        <v>#REF!</v>
      </c>
      <c r="J23" s="343" t="e">
        <v>#REF!</v>
      </c>
      <c r="K23" s="343" t="e">
        <v>#REF!</v>
      </c>
      <c r="L23" s="343" t="e">
        <v>#REF!</v>
      </c>
      <c r="M23" s="343" t="e">
        <v>#REF!</v>
      </c>
      <c r="N23" s="343" t="e">
        <v>#REF!</v>
      </c>
      <c r="O23" s="343" t="e">
        <v>#REF!</v>
      </c>
      <c r="P23" s="343" t="e">
        <v>#REF!</v>
      </c>
      <c r="Q23" s="343" t="e">
        <v>#REF!</v>
      </c>
      <c r="R23" s="343" t="e">
        <v>#REF!</v>
      </c>
      <c r="S23" s="343" t="e">
        <v>#REF!</v>
      </c>
      <c r="T23" s="343" t="e">
        <v>#REF!</v>
      </c>
      <c r="U23" s="343" t="e">
        <v>#REF!</v>
      </c>
      <c r="V23" s="343" t="e">
        <v>#REF!</v>
      </c>
      <c r="W23" s="343" t="e">
        <v>#REF!</v>
      </c>
      <c r="X23" s="343" t="e">
        <v>#REF!</v>
      </c>
      <c r="Y23" s="343" t="e">
        <v>#REF!</v>
      </c>
      <c r="Z23" s="343" t="e">
        <v>#REF!</v>
      </c>
      <c r="AA23" s="343" t="e">
        <v>#REF!</v>
      </c>
      <c r="AB23" s="343" t="e">
        <v>#REF!</v>
      </c>
      <c r="AC23" s="343" t="e">
        <v>#REF!</v>
      </c>
      <c r="AD23" s="343" t="e">
        <v>#REF!</v>
      </c>
      <c r="AE23" s="343" t="e">
        <v>#REF!</v>
      </c>
      <c r="AF23" s="343" t="e">
        <v>#REF!</v>
      </c>
      <c r="AG23" s="343" t="e">
        <v>#REF!</v>
      </c>
      <c r="AH23" s="343" t="e">
        <v>#REF!</v>
      </c>
      <c r="AI23" s="343" t="e">
        <v>#REF!</v>
      </c>
      <c r="AJ23" s="343" t="e">
        <v>#REF!</v>
      </c>
      <c r="AK23" s="343" t="e">
        <v>#REF!</v>
      </c>
      <c r="AL23" s="343" t="e">
        <v>#REF!</v>
      </c>
      <c r="AM23" s="343" t="e">
        <v>#REF!</v>
      </c>
      <c r="AN23" s="343" t="e">
        <v>#REF!</v>
      </c>
      <c r="AO23" s="343" t="e">
        <v>#REF!</v>
      </c>
      <c r="AP23" s="343" t="e">
        <v>#REF!</v>
      </c>
      <c r="AQ23" s="343" t="e">
        <v>#REF!</v>
      </c>
      <c r="AR23" s="343" t="e">
        <v>#REF!</v>
      </c>
      <c r="AS23" s="343" t="e">
        <v>#REF!</v>
      </c>
      <c r="AT23" s="343" t="e">
        <v>#REF!</v>
      </c>
      <c r="AU23" s="343" t="e">
        <v>#REF!</v>
      </c>
      <c r="AV23" s="343" t="e">
        <v>#REF!</v>
      </c>
      <c r="AW23" s="343" t="e">
        <v>#REF!</v>
      </c>
      <c r="AX23" s="343" t="e">
        <v>#REF!</v>
      </c>
      <c r="AY23" s="343" t="e">
        <v>#REF!</v>
      </c>
      <c r="AZ23" s="343" t="e">
        <v>#REF!</v>
      </c>
      <c r="BA23" s="343" t="e">
        <v>#REF!</v>
      </c>
      <c r="BB23" s="343" t="e">
        <v>#REF!</v>
      </c>
      <c r="BC23" s="343" t="e">
        <v>#REF!</v>
      </c>
      <c r="BD23" s="343" t="e">
        <v>#REF!</v>
      </c>
      <c r="BE23" s="343" t="e">
        <v>#REF!</v>
      </c>
      <c r="BF23" s="343" t="e">
        <v>#REF!</v>
      </c>
      <c r="BG23" s="343" t="e">
        <v>#REF!</v>
      </c>
      <c r="BH23" s="343" t="e">
        <v>#REF!</v>
      </c>
      <c r="BI23" s="343" t="e">
        <v>#REF!</v>
      </c>
      <c r="BJ23" s="343" t="e">
        <v>#REF!</v>
      </c>
      <c r="BK23" s="343" t="e">
        <v>#REF!</v>
      </c>
      <c r="IR23" s="325"/>
    </row>
    <row r="24" spans="1:252">
      <c r="B24" s="325" t="e">
        <v>#REF!</v>
      </c>
      <c r="C24" s="301"/>
      <c r="D24" s="343" t="e">
        <v>#REF!</v>
      </c>
      <c r="E24" s="343" t="e">
        <v>#REF!</v>
      </c>
      <c r="F24" s="343" t="e">
        <v>#REF!</v>
      </c>
      <c r="G24" s="343" t="e">
        <v>#REF!</v>
      </c>
      <c r="H24" s="343" t="e">
        <v>#REF!</v>
      </c>
      <c r="I24" s="343" t="e">
        <v>#REF!</v>
      </c>
      <c r="J24" s="343" t="e">
        <v>#REF!</v>
      </c>
      <c r="K24" s="343" t="e">
        <v>#REF!</v>
      </c>
      <c r="L24" s="343" t="e">
        <v>#REF!</v>
      </c>
      <c r="M24" s="343" t="e">
        <v>#REF!</v>
      </c>
      <c r="N24" s="343" t="e">
        <v>#REF!</v>
      </c>
      <c r="O24" s="343" t="e">
        <v>#REF!</v>
      </c>
      <c r="P24" s="343" t="e">
        <v>#REF!</v>
      </c>
      <c r="Q24" s="343" t="e">
        <v>#REF!</v>
      </c>
      <c r="R24" s="343" t="e">
        <v>#REF!</v>
      </c>
      <c r="S24" s="343" t="e">
        <v>#REF!</v>
      </c>
      <c r="T24" s="343" t="e">
        <v>#REF!</v>
      </c>
      <c r="U24" s="343" t="e">
        <v>#REF!</v>
      </c>
      <c r="V24" s="343" t="e">
        <v>#REF!</v>
      </c>
      <c r="W24" s="343" t="e">
        <v>#REF!</v>
      </c>
      <c r="X24" s="343" t="e">
        <v>#REF!</v>
      </c>
      <c r="Y24" s="343" t="e">
        <v>#REF!</v>
      </c>
      <c r="Z24" s="343" t="e">
        <v>#REF!</v>
      </c>
      <c r="AA24" s="343" t="e">
        <v>#REF!</v>
      </c>
      <c r="AB24" s="343" t="e">
        <v>#REF!</v>
      </c>
      <c r="AC24" s="343" t="e">
        <v>#REF!</v>
      </c>
      <c r="AD24" s="343" t="e">
        <v>#REF!</v>
      </c>
      <c r="AE24" s="343" t="e">
        <v>#REF!</v>
      </c>
      <c r="AF24" s="343" t="e">
        <v>#REF!</v>
      </c>
      <c r="AG24" s="343" t="e">
        <v>#REF!</v>
      </c>
      <c r="AH24" s="343" t="e">
        <v>#REF!</v>
      </c>
      <c r="AI24" s="343" t="e">
        <v>#REF!</v>
      </c>
      <c r="AJ24" s="343" t="e">
        <v>#REF!</v>
      </c>
      <c r="AK24" s="343" t="e">
        <v>#REF!</v>
      </c>
      <c r="AL24" s="343" t="e">
        <v>#REF!</v>
      </c>
      <c r="AM24" s="343" t="e">
        <v>#REF!</v>
      </c>
      <c r="AN24" s="343" t="e">
        <v>#REF!</v>
      </c>
      <c r="AO24" s="343" t="e">
        <v>#REF!</v>
      </c>
      <c r="AP24" s="343" t="e">
        <v>#REF!</v>
      </c>
      <c r="AQ24" s="343" t="e">
        <v>#REF!</v>
      </c>
      <c r="AR24" s="343" t="e">
        <v>#REF!</v>
      </c>
      <c r="AS24" s="343" t="e">
        <v>#REF!</v>
      </c>
      <c r="AT24" s="343" t="e">
        <v>#REF!</v>
      </c>
      <c r="AU24" s="343" t="e">
        <v>#REF!</v>
      </c>
      <c r="AV24" s="343" t="e">
        <v>#REF!</v>
      </c>
      <c r="AW24" s="343" t="e">
        <v>#REF!</v>
      </c>
      <c r="AX24" s="343" t="e">
        <v>#REF!</v>
      </c>
      <c r="AY24" s="343" t="e">
        <v>#REF!</v>
      </c>
      <c r="AZ24" s="343" t="e">
        <v>#REF!</v>
      </c>
      <c r="BA24" s="343" t="e">
        <v>#REF!</v>
      </c>
      <c r="BB24" s="343" t="e">
        <v>#REF!</v>
      </c>
      <c r="BC24" s="343" t="e">
        <v>#REF!</v>
      </c>
      <c r="BD24" s="343" t="e">
        <v>#REF!</v>
      </c>
      <c r="BE24" s="343" t="e">
        <v>#REF!</v>
      </c>
      <c r="BF24" s="343" t="e">
        <v>#REF!</v>
      </c>
      <c r="BG24" s="343" t="e">
        <v>#REF!</v>
      </c>
      <c r="BH24" s="343" t="e">
        <v>#REF!</v>
      </c>
      <c r="BI24" s="343" t="e">
        <v>#REF!</v>
      </c>
      <c r="BJ24" s="343" t="e">
        <v>#REF!</v>
      </c>
      <c r="BK24" s="343" t="e">
        <v>#REF!</v>
      </c>
      <c r="IR24" s="325"/>
    </row>
    <row r="25" spans="1:252" s="345" customFormat="1">
      <c r="A25" s="325"/>
      <c r="B25" s="325" t="e">
        <v>#REF!</v>
      </c>
      <c r="C25" s="301"/>
      <c r="D25" s="343" t="e">
        <v>#REF!</v>
      </c>
      <c r="E25" s="343" t="e">
        <v>#REF!</v>
      </c>
      <c r="F25" s="343" t="e">
        <v>#REF!</v>
      </c>
      <c r="G25" s="343" t="e">
        <v>#REF!</v>
      </c>
      <c r="H25" s="343" t="e">
        <v>#REF!</v>
      </c>
      <c r="I25" s="343" t="e">
        <v>#REF!</v>
      </c>
      <c r="J25" s="343" t="e">
        <v>#REF!</v>
      </c>
      <c r="K25" s="343" t="e">
        <v>#REF!</v>
      </c>
      <c r="L25" s="343" t="e">
        <v>#REF!</v>
      </c>
      <c r="M25" s="343" t="e">
        <v>#REF!</v>
      </c>
      <c r="N25" s="343" t="e">
        <v>#REF!</v>
      </c>
      <c r="O25" s="343" t="e">
        <v>#REF!</v>
      </c>
      <c r="P25" s="343" t="e">
        <v>#REF!</v>
      </c>
      <c r="Q25" s="343" t="e">
        <v>#REF!</v>
      </c>
      <c r="R25" s="343" t="e">
        <v>#REF!</v>
      </c>
      <c r="S25" s="343" t="e">
        <v>#REF!</v>
      </c>
      <c r="T25" s="343" t="e">
        <v>#REF!</v>
      </c>
      <c r="U25" s="343" t="e">
        <v>#REF!</v>
      </c>
      <c r="V25" s="343" t="e">
        <v>#REF!</v>
      </c>
      <c r="W25" s="343" t="e">
        <v>#REF!</v>
      </c>
      <c r="X25" s="343" t="e">
        <v>#REF!</v>
      </c>
      <c r="Y25" s="343" t="e">
        <v>#REF!</v>
      </c>
      <c r="Z25" s="343" t="e">
        <v>#REF!</v>
      </c>
      <c r="AA25" s="343" t="e">
        <v>#REF!</v>
      </c>
      <c r="AB25" s="343" t="e">
        <v>#REF!</v>
      </c>
      <c r="AC25" s="343" t="e">
        <v>#REF!</v>
      </c>
      <c r="AD25" s="343" t="e">
        <v>#REF!</v>
      </c>
      <c r="AE25" s="343" t="e">
        <v>#REF!</v>
      </c>
      <c r="AF25" s="343" t="e">
        <v>#REF!</v>
      </c>
      <c r="AG25" s="343" t="e">
        <v>#REF!</v>
      </c>
      <c r="AH25" s="343" t="e">
        <v>#REF!</v>
      </c>
      <c r="AI25" s="343" t="e">
        <v>#REF!</v>
      </c>
      <c r="AJ25" s="343" t="e">
        <v>#REF!</v>
      </c>
      <c r="AK25" s="343" t="e">
        <v>#REF!</v>
      </c>
      <c r="AL25" s="343" t="e">
        <v>#REF!</v>
      </c>
      <c r="AM25" s="343" t="e">
        <v>#REF!</v>
      </c>
      <c r="AN25" s="343" t="e">
        <v>#REF!</v>
      </c>
      <c r="AO25" s="343" t="e">
        <v>#REF!</v>
      </c>
      <c r="AP25" s="343" t="e">
        <v>#REF!</v>
      </c>
      <c r="AQ25" s="343" t="e">
        <v>#REF!</v>
      </c>
      <c r="AR25" s="343" t="e">
        <v>#REF!</v>
      </c>
      <c r="AS25" s="343" t="e">
        <v>#REF!</v>
      </c>
      <c r="AT25" s="343" t="e">
        <v>#REF!</v>
      </c>
      <c r="AU25" s="343" t="e">
        <v>#REF!</v>
      </c>
      <c r="AV25" s="343" t="e">
        <v>#REF!</v>
      </c>
      <c r="AW25" s="343" t="e">
        <v>#REF!</v>
      </c>
      <c r="AX25" s="343" t="e">
        <v>#REF!</v>
      </c>
      <c r="AY25" s="343" t="e">
        <v>#REF!</v>
      </c>
      <c r="AZ25" s="343" t="e">
        <v>#REF!</v>
      </c>
      <c r="BA25" s="343" t="e">
        <v>#REF!</v>
      </c>
      <c r="BB25" s="343" t="e">
        <v>#REF!</v>
      </c>
      <c r="BC25" s="343" t="e">
        <v>#REF!</v>
      </c>
      <c r="BD25" s="343" t="e">
        <v>#REF!</v>
      </c>
      <c r="BE25" s="343" t="e">
        <v>#REF!</v>
      </c>
      <c r="BF25" s="343" t="e">
        <v>#REF!</v>
      </c>
      <c r="BG25" s="343" t="e">
        <v>#REF!</v>
      </c>
      <c r="BH25" s="343" t="e">
        <v>#REF!</v>
      </c>
      <c r="BI25" s="343" t="e">
        <v>#REF!</v>
      </c>
      <c r="BJ25" s="343" t="e">
        <v>#REF!</v>
      </c>
      <c r="BK25" s="343" t="e">
        <v>#REF!</v>
      </c>
      <c r="BL25" s="325"/>
      <c r="BM25" s="325"/>
      <c r="BN25" s="325"/>
      <c r="BO25" s="325"/>
      <c r="BP25" s="325"/>
      <c r="BQ25" s="325"/>
      <c r="BR25" s="325"/>
      <c r="BS25" s="325"/>
      <c r="BT25" s="325"/>
      <c r="BU25" s="325"/>
      <c r="BV25" s="325"/>
      <c r="BW25" s="325"/>
      <c r="BX25" s="325"/>
      <c r="BY25" s="325"/>
      <c r="BZ25" s="325"/>
      <c r="CA25" s="325"/>
      <c r="CB25" s="325"/>
      <c r="CC25" s="325"/>
      <c r="CD25" s="325"/>
      <c r="CE25" s="325"/>
      <c r="CF25" s="325"/>
      <c r="CG25" s="325"/>
      <c r="CH25" s="325"/>
      <c r="CI25" s="325"/>
      <c r="CJ25" s="325"/>
      <c r="CK25" s="325"/>
      <c r="CL25" s="325"/>
      <c r="CM25" s="325"/>
      <c r="CN25" s="325"/>
      <c r="CO25" s="325"/>
      <c r="CP25" s="325"/>
      <c r="CQ25" s="325"/>
      <c r="CR25" s="325"/>
      <c r="CS25" s="325"/>
      <c r="CT25" s="325"/>
      <c r="CU25" s="325"/>
      <c r="CV25" s="325"/>
      <c r="CW25" s="325"/>
      <c r="CX25" s="325"/>
      <c r="CY25" s="325"/>
      <c r="CZ25" s="325"/>
      <c r="DA25" s="325"/>
      <c r="DB25" s="325"/>
      <c r="DC25" s="325"/>
      <c r="DD25" s="325"/>
      <c r="DE25" s="325"/>
      <c r="DF25" s="325"/>
      <c r="DG25" s="325"/>
      <c r="DH25" s="325"/>
      <c r="DI25" s="325"/>
      <c r="DJ25" s="325"/>
      <c r="DK25" s="325"/>
      <c r="DL25" s="325"/>
      <c r="DM25" s="325"/>
      <c r="DN25" s="325"/>
      <c r="DO25" s="325"/>
      <c r="DP25" s="325"/>
      <c r="DQ25" s="325"/>
      <c r="DR25" s="325"/>
      <c r="DS25" s="325"/>
      <c r="DT25" s="325"/>
      <c r="DU25" s="325"/>
      <c r="DV25" s="325"/>
      <c r="DW25" s="325"/>
      <c r="DX25" s="325"/>
      <c r="DY25" s="325"/>
      <c r="DZ25" s="325"/>
      <c r="EA25" s="325"/>
      <c r="EB25" s="325"/>
      <c r="EC25" s="325"/>
      <c r="ED25" s="325"/>
      <c r="EE25" s="325"/>
      <c r="EF25" s="325"/>
      <c r="EG25" s="325"/>
      <c r="EH25" s="325"/>
      <c r="EI25" s="325"/>
      <c r="EJ25" s="325"/>
      <c r="EK25" s="325"/>
      <c r="EL25" s="325"/>
      <c r="EM25" s="325"/>
      <c r="EN25" s="325"/>
      <c r="EO25" s="325"/>
      <c r="EP25" s="325"/>
      <c r="EQ25" s="325"/>
      <c r="ER25" s="325"/>
      <c r="ES25" s="325"/>
      <c r="ET25" s="325"/>
      <c r="EU25" s="325"/>
      <c r="EV25" s="325"/>
      <c r="EW25" s="325"/>
      <c r="EX25" s="325"/>
      <c r="EY25" s="325"/>
      <c r="EZ25" s="325"/>
      <c r="FA25" s="325"/>
      <c r="FB25" s="325"/>
      <c r="FC25" s="325"/>
      <c r="FD25" s="325"/>
      <c r="FE25" s="325"/>
      <c r="FF25" s="325"/>
      <c r="FG25" s="325"/>
      <c r="FH25" s="325"/>
      <c r="FI25" s="325"/>
      <c r="FJ25" s="325"/>
      <c r="FK25" s="325"/>
      <c r="FL25" s="325"/>
      <c r="FM25" s="325"/>
      <c r="FN25" s="325"/>
      <c r="FO25" s="325"/>
      <c r="FP25" s="325"/>
      <c r="FQ25" s="325"/>
      <c r="FR25" s="325"/>
      <c r="FS25" s="325"/>
      <c r="FT25" s="325"/>
      <c r="FU25" s="325"/>
      <c r="FV25" s="325"/>
      <c r="FW25" s="325"/>
      <c r="FX25" s="325"/>
      <c r="FY25" s="325"/>
      <c r="FZ25" s="325"/>
      <c r="GA25" s="325"/>
      <c r="GB25" s="325"/>
      <c r="GC25" s="325"/>
      <c r="GD25" s="325"/>
      <c r="GE25" s="325"/>
      <c r="GF25" s="325"/>
      <c r="GG25" s="325"/>
      <c r="GH25" s="325"/>
      <c r="GI25" s="325"/>
      <c r="GJ25" s="325"/>
      <c r="GK25" s="325"/>
      <c r="GL25" s="325"/>
      <c r="GM25" s="325"/>
      <c r="GN25" s="325"/>
      <c r="GO25" s="325"/>
      <c r="GP25" s="325"/>
      <c r="GQ25" s="325"/>
      <c r="GR25" s="325"/>
      <c r="GS25" s="325"/>
      <c r="GT25" s="325"/>
      <c r="GU25" s="325"/>
      <c r="GV25" s="325"/>
      <c r="GW25" s="325"/>
      <c r="GX25" s="325"/>
      <c r="GY25" s="325"/>
      <c r="GZ25" s="325"/>
      <c r="HA25" s="325"/>
      <c r="HB25" s="325"/>
      <c r="HC25" s="325"/>
      <c r="HD25" s="325"/>
      <c r="HE25" s="325"/>
      <c r="HF25" s="325"/>
      <c r="HG25" s="325"/>
      <c r="HH25" s="325"/>
      <c r="HI25" s="325"/>
      <c r="HJ25" s="325"/>
      <c r="HK25" s="325"/>
      <c r="HL25" s="325"/>
      <c r="HM25" s="325"/>
      <c r="HN25" s="325"/>
      <c r="HO25" s="325"/>
      <c r="HP25" s="325"/>
      <c r="HQ25" s="325"/>
      <c r="HR25" s="325"/>
      <c r="HS25" s="325"/>
      <c r="HT25" s="325"/>
      <c r="HU25" s="325"/>
      <c r="HV25" s="325"/>
      <c r="HW25" s="325"/>
      <c r="HX25" s="325"/>
      <c r="HY25" s="325"/>
      <c r="HZ25" s="325"/>
      <c r="IA25" s="325"/>
      <c r="IB25" s="325"/>
      <c r="IC25" s="325"/>
      <c r="ID25" s="325"/>
      <c r="IE25" s="325"/>
      <c r="IF25" s="325"/>
      <c r="IG25" s="325"/>
      <c r="IH25" s="325"/>
      <c r="II25" s="325"/>
      <c r="IJ25" s="325"/>
      <c r="IK25" s="325"/>
      <c r="IL25" s="325"/>
      <c r="IM25" s="325"/>
      <c r="IN25" s="325"/>
      <c r="IO25" s="325"/>
      <c r="IP25" s="325"/>
      <c r="IQ25" s="325"/>
      <c r="IR25" s="325"/>
    </row>
    <row r="26" spans="1:252">
      <c r="B26" s="325" t="e">
        <v>#REF!</v>
      </c>
      <c r="C26" s="301"/>
      <c r="D26" s="343" t="e">
        <v>#REF!</v>
      </c>
      <c r="E26" s="343" t="e">
        <v>#REF!</v>
      </c>
      <c r="F26" s="343" t="e">
        <v>#REF!</v>
      </c>
      <c r="G26" s="343" t="e">
        <v>#REF!</v>
      </c>
      <c r="H26" s="343" t="e">
        <v>#REF!</v>
      </c>
      <c r="I26" s="343" t="e">
        <v>#REF!</v>
      </c>
      <c r="J26" s="343" t="e">
        <v>#REF!</v>
      </c>
      <c r="K26" s="343" t="e">
        <v>#REF!</v>
      </c>
      <c r="L26" s="343" t="e">
        <v>#REF!</v>
      </c>
      <c r="M26" s="343" t="e">
        <v>#REF!</v>
      </c>
      <c r="N26" s="343" t="e">
        <v>#REF!</v>
      </c>
      <c r="O26" s="343" t="e">
        <v>#REF!</v>
      </c>
      <c r="P26" s="343" t="e">
        <v>#REF!</v>
      </c>
      <c r="Q26" s="343" t="e">
        <v>#REF!</v>
      </c>
      <c r="R26" s="343" t="e">
        <v>#REF!</v>
      </c>
      <c r="S26" s="343" t="e">
        <v>#REF!</v>
      </c>
      <c r="T26" s="343" t="e">
        <v>#REF!</v>
      </c>
      <c r="U26" s="343" t="e">
        <v>#REF!</v>
      </c>
      <c r="V26" s="343" t="e">
        <v>#REF!</v>
      </c>
      <c r="W26" s="343" t="e">
        <v>#REF!</v>
      </c>
      <c r="X26" s="343" t="e">
        <v>#REF!</v>
      </c>
      <c r="Y26" s="343" t="e">
        <v>#REF!</v>
      </c>
      <c r="Z26" s="343" t="e">
        <v>#REF!</v>
      </c>
      <c r="AA26" s="343" t="e">
        <v>#REF!</v>
      </c>
      <c r="AB26" s="343" t="e">
        <v>#REF!</v>
      </c>
      <c r="AC26" s="343" t="e">
        <v>#REF!</v>
      </c>
      <c r="AD26" s="343" t="e">
        <v>#REF!</v>
      </c>
      <c r="AE26" s="343" t="e">
        <v>#REF!</v>
      </c>
      <c r="AF26" s="343" t="e">
        <v>#REF!</v>
      </c>
      <c r="AG26" s="343" t="e">
        <v>#REF!</v>
      </c>
      <c r="AH26" s="343" t="e">
        <v>#REF!</v>
      </c>
      <c r="AI26" s="343" t="e">
        <v>#REF!</v>
      </c>
      <c r="AJ26" s="343" t="e">
        <v>#REF!</v>
      </c>
      <c r="AK26" s="343" t="e">
        <v>#REF!</v>
      </c>
      <c r="AL26" s="343" t="e">
        <v>#REF!</v>
      </c>
      <c r="AM26" s="343" t="e">
        <v>#REF!</v>
      </c>
      <c r="AN26" s="343" t="e">
        <v>#REF!</v>
      </c>
      <c r="AO26" s="343" t="e">
        <v>#REF!</v>
      </c>
      <c r="AP26" s="343" t="e">
        <v>#REF!</v>
      </c>
      <c r="AQ26" s="343" t="e">
        <v>#REF!</v>
      </c>
      <c r="AR26" s="343" t="e">
        <v>#REF!</v>
      </c>
      <c r="AS26" s="343" t="e">
        <v>#REF!</v>
      </c>
      <c r="AT26" s="343" t="e">
        <v>#REF!</v>
      </c>
      <c r="AU26" s="343" t="e">
        <v>#REF!</v>
      </c>
      <c r="AV26" s="343" t="e">
        <v>#REF!</v>
      </c>
      <c r="AW26" s="343" t="e">
        <v>#REF!</v>
      </c>
      <c r="AX26" s="343" t="e">
        <v>#REF!</v>
      </c>
      <c r="AY26" s="343" t="e">
        <v>#REF!</v>
      </c>
      <c r="AZ26" s="343" t="e">
        <v>#REF!</v>
      </c>
      <c r="BA26" s="343" t="e">
        <v>#REF!</v>
      </c>
      <c r="BB26" s="343" t="e">
        <v>#REF!</v>
      </c>
      <c r="BC26" s="343" t="e">
        <v>#REF!</v>
      </c>
      <c r="BD26" s="343" t="e">
        <v>#REF!</v>
      </c>
      <c r="BE26" s="343" t="e">
        <v>#REF!</v>
      </c>
      <c r="BF26" s="343" t="e">
        <v>#REF!</v>
      </c>
      <c r="BG26" s="343" t="e">
        <v>#REF!</v>
      </c>
      <c r="BH26" s="343" t="e">
        <v>#REF!</v>
      </c>
      <c r="BI26" s="343" t="e">
        <v>#REF!</v>
      </c>
      <c r="BJ26" s="343" t="e">
        <v>#REF!</v>
      </c>
      <c r="BK26" s="343" t="e">
        <v>#REF!</v>
      </c>
      <c r="BS26" s="336"/>
      <c r="BT26" s="336"/>
      <c r="BU26" s="336"/>
      <c r="BV26" s="336"/>
      <c r="BW26" s="336"/>
      <c r="BX26" s="336"/>
      <c r="BY26" s="336"/>
      <c r="BZ26" s="336"/>
      <c r="CA26" s="336"/>
      <c r="CB26" s="336"/>
      <c r="CC26" s="336"/>
      <c r="CD26" s="336"/>
      <c r="CE26" s="336"/>
      <c r="CF26" s="336"/>
      <c r="CG26" s="336"/>
      <c r="CH26" s="336"/>
      <c r="CI26" s="336"/>
      <c r="CJ26" s="336"/>
      <c r="CK26" s="336"/>
      <c r="CL26" s="336"/>
      <c r="CM26" s="336"/>
      <c r="CN26" s="336"/>
      <c r="CO26" s="336"/>
      <c r="CP26" s="336"/>
      <c r="CQ26" s="336"/>
      <c r="CR26" s="336"/>
      <c r="CS26" s="336"/>
      <c r="CT26" s="336"/>
      <c r="CU26" s="336"/>
      <c r="CV26" s="336"/>
      <c r="CW26" s="336"/>
      <c r="CX26" s="336"/>
      <c r="CY26" s="336"/>
      <c r="CZ26" s="336"/>
      <c r="DA26" s="336"/>
      <c r="DB26" s="336"/>
      <c r="DC26" s="336"/>
      <c r="DD26" s="336"/>
      <c r="DE26" s="336"/>
      <c r="DF26" s="336"/>
      <c r="DG26" s="336"/>
      <c r="DH26" s="336"/>
      <c r="DI26" s="336"/>
      <c r="DJ26" s="336"/>
      <c r="DK26" s="336"/>
      <c r="DL26" s="336"/>
      <c r="DM26" s="336"/>
      <c r="DN26" s="336"/>
      <c r="DO26" s="336"/>
      <c r="DP26" s="336"/>
      <c r="DQ26" s="336"/>
      <c r="DR26" s="336"/>
      <c r="DS26" s="336"/>
      <c r="DT26" s="336"/>
      <c r="DU26" s="336"/>
      <c r="DV26" s="336"/>
      <c r="DW26" s="336"/>
      <c r="DX26" s="336"/>
      <c r="DY26" s="336"/>
      <c r="DZ26" s="336"/>
      <c r="EA26" s="336"/>
      <c r="EB26" s="336"/>
      <c r="EC26" s="336"/>
      <c r="ED26" s="336"/>
      <c r="EE26" s="336"/>
      <c r="EF26" s="336"/>
      <c r="EG26" s="336"/>
      <c r="EH26" s="336"/>
      <c r="EI26" s="336"/>
      <c r="EJ26" s="336"/>
      <c r="EK26" s="336"/>
      <c r="EL26" s="336"/>
      <c r="EM26" s="336"/>
      <c r="EN26" s="336"/>
      <c r="EO26" s="336"/>
      <c r="EP26" s="336"/>
      <c r="EQ26" s="336"/>
      <c r="ER26" s="336"/>
      <c r="ES26" s="336"/>
      <c r="ET26" s="336"/>
      <c r="EU26" s="336"/>
      <c r="EV26" s="336"/>
      <c r="EW26" s="336"/>
      <c r="EX26" s="336"/>
      <c r="EY26" s="336"/>
      <c r="EZ26" s="336"/>
      <c r="FA26" s="336"/>
      <c r="FB26" s="336"/>
      <c r="FC26" s="336"/>
      <c r="FD26" s="336"/>
      <c r="FE26" s="336"/>
      <c r="FF26" s="336"/>
      <c r="FG26" s="336"/>
      <c r="FH26" s="336"/>
      <c r="FI26" s="336"/>
      <c r="FJ26" s="336"/>
      <c r="FK26" s="336"/>
      <c r="FL26" s="336"/>
      <c r="FM26" s="336"/>
      <c r="FN26" s="336"/>
      <c r="FO26" s="336"/>
      <c r="FP26" s="336"/>
      <c r="FQ26" s="336"/>
      <c r="FR26" s="336"/>
      <c r="FS26" s="336"/>
      <c r="FT26" s="336"/>
      <c r="FU26" s="336"/>
      <c r="FV26" s="336"/>
      <c r="FW26" s="336"/>
      <c r="FX26" s="336"/>
      <c r="FY26" s="336"/>
      <c r="FZ26" s="336"/>
      <c r="GA26" s="336"/>
      <c r="GB26" s="336"/>
      <c r="GC26" s="336"/>
      <c r="GD26" s="336"/>
      <c r="GE26" s="336"/>
      <c r="GF26" s="336"/>
      <c r="GG26" s="336"/>
      <c r="GH26" s="336"/>
      <c r="GI26" s="336"/>
      <c r="GJ26" s="336"/>
      <c r="GK26" s="336"/>
      <c r="GL26" s="336"/>
      <c r="GM26" s="336"/>
      <c r="GN26" s="336"/>
      <c r="GO26" s="336"/>
      <c r="GP26" s="336"/>
      <c r="GQ26" s="336"/>
      <c r="GR26" s="336"/>
      <c r="GS26" s="336"/>
      <c r="GT26" s="336"/>
      <c r="GU26" s="336"/>
      <c r="GV26" s="336"/>
      <c r="GW26" s="336"/>
      <c r="GX26" s="336"/>
      <c r="GY26" s="336"/>
      <c r="GZ26" s="336"/>
      <c r="HA26" s="336"/>
      <c r="HB26" s="336"/>
      <c r="HC26" s="336"/>
      <c r="HD26" s="336"/>
      <c r="HE26" s="336"/>
      <c r="HF26" s="336"/>
      <c r="HG26" s="336"/>
      <c r="HH26" s="336"/>
      <c r="HI26" s="336"/>
      <c r="HJ26" s="336"/>
      <c r="HK26" s="336"/>
      <c r="HL26" s="336"/>
      <c r="HM26" s="336"/>
      <c r="HN26" s="336"/>
      <c r="HO26" s="336"/>
      <c r="HP26" s="336"/>
      <c r="HQ26" s="336"/>
      <c r="HR26" s="336"/>
      <c r="HS26" s="336"/>
      <c r="HT26" s="336"/>
      <c r="HU26" s="336"/>
      <c r="HV26" s="336"/>
      <c r="HW26" s="336"/>
      <c r="HX26" s="336"/>
      <c r="HY26" s="336"/>
      <c r="HZ26" s="336"/>
      <c r="IA26" s="336"/>
      <c r="IB26" s="336"/>
      <c r="IC26" s="336"/>
      <c r="ID26" s="336"/>
      <c r="IE26" s="336"/>
      <c r="IF26" s="336"/>
      <c r="IG26" s="336"/>
      <c r="IH26" s="336"/>
      <c r="II26" s="336"/>
      <c r="IJ26" s="336"/>
      <c r="IK26" s="336"/>
      <c r="IL26" s="336"/>
      <c r="IM26" s="336"/>
      <c r="IN26" s="336"/>
      <c r="IO26" s="336"/>
      <c r="IP26" s="336"/>
      <c r="IQ26" s="336"/>
      <c r="IR26" s="336"/>
    </row>
    <row r="27" spans="1:252">
      <c r="B27" s="336" t="e">
        <v>#REF!</v>
      </c>
      <c r="C27" s="332"/>
      <c r="D27" s="344" t="e">
        <v>#REF!</v>
      </c>
      <c r="E27" s="344" t="e">
        <v>#REF!</v>
      </c>
      <c r="F27" s="344" t="e">
        <v>#REF!</v>
      </c>
      <c r="G27" s="344" t="e">
        <v>#REF!</v>
      </c>
      <c r="H27" s="344" t="e">
        <v>#REF!</v>
      </c>
      <c r="I27" s="344" t="e">
        <v>#REF!</v>
      </c>
      <c r="J27" s="344" t="e">
        <v>#REF!</v>
      </c>
      <c r="K27" s="344" t="e">
        <v>#REF!</v>
      </c>
      <c r="L27" s="344" t="e">
        <v>#REF!</v>
      </c>
      <c r="M27" s="344" t="e">
        <v>#REF!</v>
      </c>
      <c r="N27" s="344" t="e">
        <v>#REF!</v>
      </c>
      <c r="O27" s="344" t="e">
        <v>#REF!</v>
      </c>
      <c r="P27" s="344" t="e">
        <v>#REF!</v>
      </c>
      <c r="Q27" s="344" t="e">
        <v>#REF!</v>
      </c>
      <c r="R27" s="344" t="e">
        <v>#REF!</v>
      </c>
      <c r="S27" s="344" t="e">
        <v>#REF!</v>
      </c>
      <c r="T27" s="344" t="e">
        <v>#REF!</v>
      </c>
      <c r="U27" s="344" t="e">
        <v>#REF!</v>
      </c>
      <c r="V27" s="344" t="e">
        <v>#REF!</v>
      </c>
      <c r="W27" s="344" t="e">
        <v>#REF!</v>
      </c>
      <c r="X27" s="344" t="e">
        <v>#REF!</v>
      </c>
      <c r="Y27" s="344" t="e">
        <v>#REF!</v>
      </c>
      <c r="Z27" s="344" t="e">
        <v>#REF!</v>
      </c>
      <c r="AA27" s="344" t="e">
        <v>#REF!</v>
      </c>
      <c r="AB27" s="344" t="e">
        <v>#REF!</v>
      </c>
      <c r="AC27" s="344" t="e">
        <v>#REF!</v>
      </c>
      <c r="AD27" s="344" t="e">
        <v>#REF!</v>
      </c>
      <c r="AE27" s="344" t="e">
        <v>#REF!</v>
      </c>
      <c r="AF27" s="344" t="e">
        <v>#REF!</v>
      </c>
      <c r="AG27" s="344" t="e">
        <v>#REF!</v>
      </c>
      <c r="AH27" s="344" t="e">
        <v>#REF!</v>
      </c>
      <c r="AI27" s="344" t="e">
        <v>#REF!</v>
      </c>
      <c r="AJ27" s="344" t="e">
        <v>#REF!</v>
      </c>
      <c r="AK27" s="344" t="e">
        <v>#REF!</v>
      </c>
      <c r="AL27" s="344" t="e">
        <v>#REF!</v>
      </c>
      <c r="AM27" s="344" t="e">
        <v>#REF!</v>
      </c>
      <c r="AN27" s="344" t="e">
        <v>#REF!</v>
      </c>
      <c r="AO27" s="344" t="e">
        <v>#REF!</v>
      </c>
      <c r="AP27" s="344" t="e">
        <v>#REF!</v>
      </c>
      <c r="AQ27" s="344" t="e">
        <v>#REF!</v>
      </c>
      <c r="AR27" s="344" t="e">
        <v>#REF!</v>
      </c>
      <c r="AS27" s="344" t="e">
        <v>#REF!</v>
      </c>
      <c r="AT27" s="344" t="e">
        <v>#REF!</v>
      </c>
      <c r="AU27" s="344" t="e">
        <v>#REF!</v>
      </c>
      <c r="AV27" s="344" t="e">
        <v>#REF!</v>
      </c>
      <c r="AW27" s="344" t="e">
        <v>#REF!</v>
      </c>
      <c r="AX27" s="344" t="e">
        <v>#REF!</v>
      </c>
      <c r="AY27" s="344" t="e">
        <v>#REF!</v>
      </c>
      <c r="AZ27" s="344" t="e">
        <v>#REF!</v>
      </c>
      <c r="BA27" s="344" t="e">
        <v>#REF!</v>
      </c>
      <c r="BB27" s="344" t="e">
        <v>#REF!</v>
      </c>
      <c r="BC27" s="344" t="e">
        <v>#REF!</v>
      </c>
      <c r="BD27" s="344" t="e">
        <v>#REF!</v>
      </c>
      <c r="BE27" s="344" t="e">
        <v>#REF!</v>
      </c>
      <c r="BF27" s="344" t="e">
        <v>#REF!</v>
      </c>
      <c r="BG27" s="344" t="e">
        <v>#REF!</v>
      </c>
      <c r="BH27" s="344" t="e">
        <v>#REF!</v>
      </c>
      <c r="BI27" s="344" t="e">
        <v>#REF!</v>
      </c>
      <c r="BJ27" s="344" t="e">
        <v>#REF!</v>
      </c>
      <c r="BK27" s="344" t="e">
        <v>#REF!</v>
      </c>
      <c r="IR27" s="325"/>
    </row>
    <row r="28" spans="1:252">
      <c r="C28" s="301"/>
      <c r="D28" s="343"/>
      <c r="E28" s="343"/>
      <c r="F28" s="343"/>
      <c r="G28" s="343"/>
      <c r="H28" s="343"/>
      <c r="I28" s="343"/>
      <c r="J28" s="343"/>
      <c r="K28" s="343"/>
      <c r="L28" s="343"/>
      <c r="M28" s="343"/>
      <c r="N28" s="343"/>
      <c r="O28" s="343"/>
      <c r="P28" s="343"/>
      <c r="Q28" s="343"/>
      <c r="R28" s="343"/>
      <c r="S28" s="343"/>
      <c r="T28" s="343"/>
      <c r="U28" s="343"/>
      <c r="V28" s="343"/>
      <c r="W28" s="343"/>
      <c r="X28" s="343"/>
      <c r="Y28" s="343"/>
      <c r="Z28" s="343"/>
      <c r="AA28" s="343"/>
      <c r="AB28" s="343"/>
      <c r="AC28" s="343"/>
      <c r="AD28" s="343"/>
      <c r="AE28" s="343"/>
      <c r="AF28" s="343"/>
      <c r="AG28" s="343"/>
      <c r="AH28" s="343"/>
      <c r="AI28" s="343"/>
      <c r="AJ28" s="343"/>
      <c r="AK28" s="343"/>
      <c r="AL28" s="343"/>
      <c r="AM28" s="343"/>
      <c r="AN28" s="343"/>
      <c r="AO28" s="343"/>
      <c r="AP28" s="343"/>
      <c r="AQ28" s="343"/>
      <c r="AR28" s="343"/>
      <c r="AS28" s="343"/>
      <c r="AT28" s="343"/>
      <c r="AU28" s="343"/>
      <c r="AV28" s="343"/>
      <c r="AW28" s="343"/>
      <c r="AX28" s="343"/>
      <c r="AY28" s="343"/>
      <c r="AZ28" s="343"/>
      <c r="BA28" s="343"/>
      <c r="BB28" s="343"/>
      <c r="BC28" s="343"/>
      <c r="BD28" s="343"/>
      <c r="BE28" s="343"/>
      <c r="BF28" s="343"/>
      <c r="BG28" s="343"/>
      <c r="BH28" s="343"/>
      <c r="BI28" s="343"/>
      <c r="BJ28" s="343"/>
      <c r="BK28" s="343"/>
      <c r="IR28" s="325"/>
    </row>
    <row r="29" spans="1:252">
      <c r="B29" s="325" t="e">
        <v>#REF!</v>
      </c>
      <c r="C29" s="301"/>
      <c r="D29" s="343" t="e">
        <v>#REF!</v>
      </c>
      <c r="E29" s="343" t="e">
        <v>#REF!</v>
      </c>
      <c r="F29" s="343" t="e">
        <v>#REF!</v>
      </c>
      <c r="G29" s="343" t="e">
        <v>#REF!</v>
      </c>
      <c r="H29" s="343" t="e">
        <v>#REF!</v>
      </c>
      <c r="I29" s="343" t="e">
        <v>#REF!</v>
      </c>
      <c r="J29" s="343" t="e">
        <v>#REF!</v>
      </c>
      <c r="K29" s="343" t="e">
        <v>#REF!</v>
      </c>
      <c r="L29" s="343" t="e">
        <v>#REF!</v>
      </c>
      <c r="M29" s="343" t="e">
        <v>#REF!</v>
      </c>
      <c r="N29" s="343" t="e">
        <v>#REF!</v>
      </c>
      <c r="O29" s="343" t="e">
        <v>#REF!</v>
      </c>
      <c r="P29" s="343" t="e">
        <v>#REF!</v>
      </c>
      <c r="Q29" s="343" t="e">
        <v>#REF!</v>
      </c>
      <c r="R29" s="343" t="e">
        <v>#REF!</v>
      </c>
      <c r="S29" s="343" t="e">
        <v>#REF!</v>
      </c>
      <c r="T29" s="343" t="e">
        <v>#REF!</v>
      </c>
      <c r="U29" s="343" t="e">
        <v>#REF!</v>
      </c>
      <c r="V29" s="343" t="e">
        <v>#REF!</v>
      </c>
      <c r="W29" s="343" t="e">
        <v>#REF!</v>
      </c>
      <c r="X29" s="343" t="e">
        <v>#REF!</v>
      </c>
      <c r="Y29" s="343" t="e">
        <v>#REF!</v>
      </c>
      <c r="Z29" s="343" t="e">
        <v>#REF!</v>
      </c>
      <c r="AA29" s="343" t="e">
        <v>#REF!</v>
      </c>
      <c r="AB29" s="343" t="e">
        <v>#REF!</v>
      </c>
      <c r="AC29" s="343" t="e">
        <v>#REF!</v>
      </c>
      <c r="AD29" s="343" t="e">
        <v>#REF!</v>
      </c>
      <c r="AE29" s="343" t="e">
        <v>#REF!</v>
      </c>
      <c r="AF29" s="343" t="e">
        <v>#REF!</v>
      </c>
      <c r="AG29" s="343" t="e">
        <v>#REF!</v>
      </c>
      <c r="AH29" s="343" t="e">
        <v>#REF!</v>
      </c>
      <c r="AI29" s="343" t="e">
        <v>#REF!</v>
      </c>
      <c r="AJ29" s="343" t="e">
        <v>#REF!</v>
      </c>
      <c r="AK29" s="343" t="e">
        <v>#REF!</v>
      </c>
      <c r="AL29" s="343" t="e">
        <v>#REF!</v>
      </c>
      <c r="AM29" s="343" t="e">
        <v>#REF!</v>
      </c>
      <c r="AN29" s="343" t="e">
        <v>#REF!</v>
      </c>
      <c r="AO29" s="343" t="e">
        <v>#REF!</v>
      </c>
      <c r="AP29" s="343" t="e">
        <v>#REF!</v>
      </c>
      <c r="AQ29" s="343" t="e">
        <v>#REF!</v>
      </c>
      <c r="AR29" s="343" t="e">
        <v>#REF!</v>
      </c>
      <c r="AS29" s="343" t="e">
        <v>#REF!</v>
      </c>
      <c r="AT29" s="343" t="e">
        <v>#REF!</v>
      </c>
      <c r="AU29" s="343" t="e">
        <v>#REF!</v>
      </c>
      <c r="AV29" s="343" t="e">
        <v>#REF!</v>
      </c>
      <c r="AW29" s="343" t="e">
        <v>#REF!</v>
      </c>
      <c r="AX29" s="343" t="e">
        <v>#REF!</v>
      </c>
      <c r="AY29" s="343" t="e">
        <v>#REF!</v>
      </c>
      <c r="AZ29" s="343" t="e">
        <v>#REF!</v>
      </c>
      <c r="BA29" s="343" t="e">
        <v>#REF!</v>
      </c>
      <c r="BB29" s="343" t="e">
        <v>#REF!</v>
      </c>
      <c r="BC29" s="343" t="e">
        <v>#REF!</v>
      </c>
      <c r="BD29" s="343" t="e">
        <v>#REF!</v>
      </c>
      <c r="BE29" s="343" t="e">
        <v>#REF!</v>
      </c>
      <c r="BF29" s="343" t="e">
        <v>#REF!</v>
      </c>
      <c r="BG29" s="343" t="e">
        <v>#REF!</v>
      </c>
      <c r="BH29" s="343" t="e">
        <v>#REF!</v>
      </c>
      <c r="BI29" s="343" t="e">
        <v>#REF!</v>
      </c>
      <c r="BJ29" s="343" t="e">
        <v>#REF!</v>
      </c>
      <c r="BK29" s="343" t="e">
        <v>#REF!</v>
      </c>
      <c r="IR29" s="325"/>
    </row>
    <row r="30" spans="1:252">
      <c r="B30" s="325" t="e">
        <v>#REF!</v>
      </c>
      <c r="C30" s="301"/>
      <c r="D30" s="343" t="e">
        <v>#REF!</v>
      </c>
      <c r="E30" s="343" t="e">
        <v>#REF!</v>
      </c>
      <c r="F30" s="343" t="e">
        <v>#REF!</v>
      </c>
      <c r="G30" s="343" t="e">
        <v>#REF!</v>
      </c>
      <c r="H30" s="343" t="e">
        <v>#REF!</v>
      </c>
      <c r="I30" s="343" t="e">
        <v>#REF!</v>
      </c>
      <c r="J30" s="343" t="e">
        <v>#REF!</v>
      </c>
      <c r="K30" s="343" t="e">
        <v>#REF!</v>
      </c>
      <c r="L30" s="343" t="e">
        <v>#REF!</v>
      </c>
      <c r="M30" s="343" t="e">
        <v>#REF!</v>
      </c>
      <c r="N30" s="343" t="e">
        <v>#REF!</v>
      </c>
      <c r="O30" s="343" t="e">
        <v>#REF!</v>
      </c>
      <c r="P30" s="343" t="e">
        <v>#REF!</v>
      </c>
      <c r="Q30" s="343" t="e">
        <v>#REF!</v>
      </c>
      <c r="R30" s="343" t="e">
        <v>#REF!</v>
      </c>
      <c r="S30" s="343" t="e">
        <v>#REF!</v>
      </c>
      <c r="T30" s="343" t="e">
        <v>#REF!</v>
      </c>
      <c r="U30" s="343" t="e">
        <v>#REF!</v>
      </c>
      <c r="V30" s="343" t="e">
        <v>#REF!</v>
      </c>
      <c r="W30" s="343" t="e">
        <v>#REF!</v>
      </c>
      <c r="X30" s="343" t="e">
        <v>#REF!</v>
      </c>
      <c r="Y30" s="343" t="e">
        <v>#REF!</v>
      </c>
      <c r="Z30" s="343" t="e">
        <v>#REF!</v>
      </c>
      <c r="AA30" s="343" t="e">
        <v>#REF!</v>
      </c>
      <c r="AB30" s="343" t="e">
        <v>#REF!</v>
      </c>
      <c r="AC30" s="343" t="e">
        <v>#REF!</v>
      </c>
      <c r="AD30" s="343" t="e">
        <v>#REF!</v>
      </c>
      <c r="AE30" s="343" t="e">
        <v>#REF!</v>
      </c>
      <c r="AF30" s="343" t="e">
        <v>#REF!</v>
      </c>
      <c r="AG30" s="343" t="e">
        <v>#REF!</v>
      </c>
      <c r="AH30" s="343" t="e">
        <v>#REF!</v>
      </c>
      <c r="AI30" s="343" t="e">
        <v>#REF!</v>
      </c>
      <c r="AJ30" s="343" t="e">
        <v>#REF!</v>
      </c>
      <c r="AK30" s="343" t="e">
        <v>#REF!</v>
      </c>
      <c r="AL30" s="343" t="e">
        <v>#REF!</v>
      </c>
      <c r="AM30" s="343" t="e">
        <v>#REF!</v>
      </c>
      <c r="AN30" s="343" t="e">
        <v>#REF!</v>
      </c>
      <c r="AO30" s="343" t="e">
        <v>#REF!</v>
      </c>
      <c r="AP30" s="343" t="e">
        <v>#REF!</v>
      </c>
      <c r="AQ30" s="343" t="e">
        <v>#REF!</v>
      </c>
      <c r="AR30" s="343" t="e">
        <v>#REF!</v>
      </c>
      <c r="AS30" s="343" t="e">
        <v>#REF!</v>
      </c>
      <c r="AT30" s="343" t="e">
        <v>#REF!</v>
      </c>
      <c r="AU30" s="343" t="e">
        <v>#REF!</v>
      </c>
      <c r="AV30" s="343" t="e">
        <v>#REF!</v>
      </c>
      <c r="AW30" s="343" t="e">
        <v>#REF!</v>
      </c>
      <c r="AX30" s="343" t="e">
        <v>#REF!</v>
      </c>
      <c r="AY30" s="343" t="e">
        <v>#REF!</v>
      </c>
      <c r="AZ30" s="343" t="e">
        <v>#REF!</v>
      </c>
      <c r="BA30" s="343" t="e">
        <v>#REF!</v>
      </c>
      <c r="BB30" s="343" t="e">
        <v>#REF!</v>
      </c>
      <c r="BC30" s="343" t="e">
        <v>#REF!</v>
      </c>
      <c r="BD30" s="343" t="e">
        <v>#REF!</v>
      </c>
      <c r="BE30" s="343" t="e">
        <v>#REF!</v>
      </c>
      <c r="BF30" s="343" t="e">
        <v>#REF!</v>
      </c>
      <c r="BG30" s="343" t="e">
        <v>#REF!</v>
      </c>
      <c r="BH30" s="343" t="e">
        <v>#REF!</v>
      </c>
      <c r="BI30" s="343" t="e">
        <v>#REF!</v>
      </c>
      <c r="BJ30" s="343" t="e">
        <v>#REF!</v>
      </c>
      <c r="BK30" s="343" t="e">
        <v>#REF!</v>
      </c>
      <c r="IR30" s="325"/>
    </row>
    <row r="31" spans="1:252" s="345" customFormat="1">
      <c r="A31" s="325"/>
      <c r="B31" s="325" t="e">
        <v>#REF!</v>
      </c>
      <c r="C31" s="301"/>
      <c r="D31" s="343" t="e">
        <v>#REF!</v>
      </c>
      <c r="E31" s="343" t="e">
        <v>#REF!</v>
      </c>
      <c r="F31" s="343" t="e">
        <v>#REF!</v>
      </c>
      <c r="G31" s="343" t="e">
        <v>#REF!</v>
      </c>
      <c r="H31" s="343" t="e">
        <v>#REF!</v>
      </c>
      <c r="I31" s="343" t="e">
        <v>#REF!</v>
      </c>
      <c r="J31" s="343" t="e">
        <v>#REF!</v>
      </c>
      <c r="K31" s="343" t="e">
        <v>#REF!</v>
      </c>
      <c r="L31" s="343" t="e">
        <v>#REF!</v>
      </c>
      <c r="M31" s="343" t="e">
        <v>#REF!</v>
      </c>
      <c r="N31" s="343" t="e">
        <v>#REF!</v>
      </c>
      <c r="O31" s="343" t="e">
        <v>#REF!</v>
      </c>
      <c r="P31" s="343" t="e">
        <v>#REF!</v>
      </c>
      <c r="Q31" s="343" t="e">
        <v>#REF!</v>
      </c>
      <c r="R31" s="343" t="e">
        <v>#REF!</v>
      </c>
      <c r="S31" s="343" t="e">
        <v>#REF!</v>
      </c>
      <c r="T31" s="343" t="e">
        <v>#REF!</v>
      </c>
      <c r="U31" s="343" t="e">
        <v>#REF!</v>
      </c>
      <c r="V31" s="343" t="e">
        <v>#REF!</v>
      </c>
      <c r="W31" s="343" t="e">
        <v>#REF!</v>
      </c>
      <c r="X31" s="343" t="e">
        <v>#REF!</v>
      </c>
      <c r="Y31" s="343" t="e">
        <v>#REF!</v>
      </c>
      <c r="Z31" s="343" t="e">
        <v>#REF!</v>
      </c>
      <c r="AA31" s="343" t="e">
        <v>#REF!</v>
      </c>
      <c r="AB31" s="343" t="e">
        <v>#REF!</v>
      </c>
      <c r="AC31" s="343" t="e">
        <v>#REF!</v>
      </c>
      <c r="AD31" s="343" t="e">
        <v>#REF!</v>
      </c>
      <c r="AE31" s="343" t="e">
        <v>#REF!</v>
      </c>
      <c r="AF31" s="343" t="e">
        <v>#REF!</v>
      </c>
      <c r="AG31" s="343" t="e">
        <v>#REF!</v>
      </c>
      <c r="AH31" s="343" t="e">
        <v>#REF!</v>
      </c>
      <c r="AI31" s="343" t="e">
        <v>#REF!</v>
      </c>
      <c r="AJ31" s="343" t="e">
        <v>#REF!</v>
      </c>
      <c r="AK31" s="343" t="e">
        <v>#REF!</v>
      </c>
      <c r="AL31" s="343" t="e">
        <v>#REF!</v>
      </c>
      <c r="AM31" s="343" t="e">
        <v>#REF!</v>
      </c>
      <c r="AN31" s="343" t="e">
        <v>#REF!</v>
      </c>
      <c r="AO31" s="343" t="e">
        <v>#REF!</v>
      </c>
      <c r="AP31" s="343" t="e">
        <v>#REF!</v>
      </c>
      <c r="AQ31" s="343" t="e">
        <v>#REF!</v>
      </c>
      <c r="AR31" s="343" t="e">
        <v>#REF!</v>
      </c>
      <c r="AS31" s="343" t="e">
        <v>#REF!</v>
      </c>
      <c r="AT31" s="343" t="e">
        <v>#REF!</v>
      </c>
      <c r="AU31" s="343" t="e">
        <v>#REF!</v>
      </c>
      <c r="AV31" s="343" t="e">
        <v>#REF!</v>
      </c>
      <c r="AW31" s="343" t="e">
        <v>#REF!</v>
      </c>
      <c r="AX31" s="343" t="e">
        <v>#REF!</v>
      </c>
      <c r="AY31" s="343" t="e">
        <v>#REF!</v>
      </c>
      <c r="AZ31" s="343" t="e">
        <v>#REF!</v>
      </c>
      <c r="BA31" s="343" t="e">
        <v>#REF!</v>
      </c>
      <c r="BB31" s="343" t="e">
        <v>#REF!</v>
      </c>
      <c r="BC31" s="343" t="e">
        <v>#REF!</v>
      </c>
      <c r="BD31" s="343" t="e">
        <v>#REF!</v>
      </c>
      <c r="BE31" s="343" t="e">
        <v>#REF!</v>
      </c>
      <c r="BF31" s="343" t="e">
        <v>#REF!</v>
      </c>
      <c r="BG31" s="343" t="e">
        <v>#REF!</v>
      </c>
      <c r="BH31" s="343" t="e">
        <v>#REF!</v>
      </c>
      <c r="BI31" s="343" t="e">
        <v>#REF!</v>
      </c>
      <c r="BJ31" s="343" t="e">
        <v>#REF!</v>
      </c>
      <c r="BK31" s="343" t="e">
        <v>#REF!</v>
      </c>
      <c r="BL31" s="325"/>
      <c r="BM31" s="325"/>
      <c r="BN31" s="325"/>
      <c r="BO31" s="325"/>
      <c r="BP31" s="325"/>
      <c r="BQ31" s="325"/>
      <c r="BR31" s="325"/>
      <c r="BS31" s="325"/>
      <c r="BT31" s="325"/>
      <c r="BU31" s="325"/>
      <c r="BV31" s="325"/>
      <c r="BW31" s="325"/>
      <c r="BX31" s="325"/>
      <c r="BY31" s="325"/>
      <c r="BZ31" s="325"/>
      <c r="CA31" s="325"/>
      <c r="CB31" s="325"/>
      <c r="CC31" s="325"/>
      <c r="CD31" s="325"/>
      <c r="CE31" s="325"/>
      <c r="CF31" s="325"/>
      <c r="CG31" s="325"/>
      <c r="CH31" s="325"/>
      <c r="CI31" s="325"/>
      <c r="CJ31" s="325"/>
      <c r="CK31" s="325"/>
      <c r="CL31" s="325"/>
      <c r="CM31" s="325"/>
      <c r="CN31" s="325"/>
      <c r="CO31" s="325"/>
      <c r="CP31" s="325"/>
      <c r="CQ31" s="325"/>
      <c r="CR31" s="325"/>
      <c r="CS31" s="325"/>
      <c r="CT31" s="325"/>
      <c r="CU31" s="325"/>
      <c r="CV31" s="325"/>
      <c r="CW31" s="325"/>
      <c r="CX31" s="325"/>
      <c r="CY31" s="325"/>
      <c r="CZ31" s="325"/>
      <c r="DA31" s="325"/>
      <c r="DB31" s="325"/>
      <c r="DC31" s="325"/>
      <c r="DD31" s="325"/>
      <c r="DE31" s="325"/>
      <c r="DF31" s="325"/>
      <c r="DG31" s="325"/>
      <c r="DH31" s="325"/>
      <c r="DI31" s="325"/>
      <c r="DJ31" s="325"/>
      <c r="DK31" s="325"/>
      <c r="DL31" s="325"/>
      <c r="DM31" s="325"/>
      <c r="DN31" s="325"/>
      <c r="DO31" s="325"/>
      <c r="DP31" s="325"/>
      <c r="DQ31" s="325"/>
      <c r="DR31" s="325"/>
      <c r="DS31" s="325"/>
      <c r="DT31" s="325"/>
      <c r="DU31" s="325"/>
      <c r="DV31" s="325"/>
      <c r="DW31" s="325"/>
      <c r="DX31" s="325"/>
      <c r="DY31" s="325"/>
      <c r="DZ31" s="325"/>
      <c r="EA31" s="325"/>
      <c r="EB31" s="325"/>
      <c r="EC31" s="325"/>
      <c r="ED31" s="325"/>
      <c r="EE31" s="325"/>
      <c r="EF31" s="325"/>
      <c r="EG31" s="325"/>
      <c r="EH31" s="325"/>
      <c r="EI31" s="325"/>
      <c r="EJ31" s="325"/>
      <c r="EK31" s="325"/>
      <c r="EL31" s="325"/>
      <c r="EM31" s="325"/>
      <c r="EN31" s="325"/>
      <c r="EO31" s="325"/>
      <c r="EP31" s="325"/>
      <c r="EQ31" s="325"/>
      <c r="ER31" s="325"/>
      <c r="ES31" s="325"/>
      <c r="ET31" s="325"/>
      <c r="EU31" s="325"/>
      <c r="EV31" s="325"/>
      <c r="EW31" s="325"/>
      <c r="EX31" s="325"/>
      <c r="EY31" s="325"/>
      <c r="EZ31" s="325"/>
      <c r="FA31" s="325"/>
      <c r="FB31" s="325"/>
      <c r="FC31" s="325"/>
      <c r="FD31" s="325"/>
      <c r="FE31" s="325"/>
      <c r="FF31" s="325"/>
      <c r="FG31" s="325"/>
      <c r="FH31" s="325"/>
      <c r="FI31" s="325"/>
      <c r="FJ31" s="325"/>
      <c r="FK31" s="325"/>
      <c r="FL31" s="325"/>
      <c r="FM31" s="325"/>
      <c r="FN31" s="325"/>
      <c r="FO31" s="325"/>
      <c r="FP31" s="325"/>
      <c r="FQ31" s="325"/>
      <c r="FR31" s="325"/>
      <c r="FS31" s="325"/>
      <c r="FT31" s="325"/>
      <c r="FU31" s="325"/>
      <c r="FV31" s="325"/>
      <c r="FW31" s="325"/>
      <c r="FX31" s="325"/>
      <c r="FY31" s="325"/>
      <c r="FZ31" s="325"/>
      <c r="GA31" s="325"/>
      <c r="GB31" s="325"/>
      <c r="GC31" s="325"/>
      <c r="GD31" s="325"/>
      <c r="GE31" s="325"/>
      <c r="GF31" s="325"/>
      <c r="GG31" s="325"/>
      <c r="GH31" s="325"/>
      <c r="GI31" s="325"/>
      <c r="GJ31" s="325"/>
      <c r="GK31" s="325"/>
      <c r="GL31" s="325"/>
      <c r="GM31" s="325"/>
      <c r="GN31" s="325"/>
      <c r="GO31" s="325"/>
      <c r="GP31" s="325"/>
      <c r="GQ31" s="325"/>
      <c r="GR31" s="325"/>
      <c r="GS31" s="325"/>
      <c r="GT31" s="325"/>
      <c r="GU31" s="325"/>
      <c r="GV31" s="325"/>
      <c r="GW31" s="325"/>
      <c r="GX31" s="325"/>
      <c r="GY31" s="325"/>
      <c r="GZ31" s="325"/>
      <c r="HA31" s="325"/>
      <c r="HB31" s="325"/>
      <c r="HC31" s="325"/>
      <c r="HD31" s="325"/>
      <c r="HE31" s="325"/>
      <c r="HF31" s="325"/>
      <c r="HG31" s="325"/>
      <c r="HH31" s="325"/>
      <c r="HI31" s="325"/>
      <c r="HJ31" s="325"/>
      <c r="HK31" s="325"/>
      <c r="HL31" s="325"/>
      <c r="HM31" s="325"/>
      <c r="HN31" s="325"/>
      <c r="HO31" s="325"/>
      <c r="HP31" s="325"/>
      <c r="HQ31" s="325"/>
      <c r="HR31" s="325"/>
      <c r="HS31" s="325"/>
      <c r="HT31" s="325"/>
      <c r="HU31" s="325"/>
      <c r="HV31" s="325"/>
      <c r="HW31" s="325"/>
      <c r="HX31" s="325"/>
      <c r="HY31" s="325"/>
      <c r="HZ31" s="325"/>
      <c r="IA31" s="325"/>
      <c r="IB31" s="325"/>
      <c r="IC31" s="325"/>
      <c r="ID31" s="325"/>
      <c r="IE31" s="325"/>
      <c r="IF31" s="325"/>
      <c r="IG31" s="325"/>
      <c r="IH31" s="325"/>
      <c r="II31" s="325"/>
      <c r="IJ31" s="325"/>
      <c r="IK31" s="325"/>
      <c r="IL31" s="325"/>
      <c r="IM31" s="325"/>
      <c r="IN31" s="325"/>
      <c r="IO31" s="325"/>
      <c r="IP31" s="325"/>
      <c r="IQ31" s="325"/>
      <c r="IR31" s="325"/>
    </row>
    <row r="32" spans="1:252">
      <c r="B32" s="325" t="e">
        <v>#REF!</v>
      </c>
      <c r="C32" s="301"/>
      <c r="D32" s="343" t="e">
        <v>#REF!</v>
      </c>
      <c r="E32" s="343" t="e">
        <v>#REF!</v>
      </c>
      <c r="F32" s="343" t="e">
        <v>#REF!</v>
      </c>
      <c r="G32" s="343" t="e">
        <v>#REF!</v>
      </c>
      <c r="H32" s="343" t="e">
        <v>#REF!</v>
      </c>
      <c r="I32" s="343" t="e">
        <v>#REF!</v>
      </c>
      <c r="J32" s="343" t="e">
        <v>#REF!</v>
      </c>
      <c r="K32" s="343" t="e">
        <v>#REF!</v>
      </c>
      <c r="L32" s="343" t="e">
        <v>#REF!</v>
      </c>
      <c r="M32" s="343" t="e">
        <v>#REF!</v>
      </c>
      <c r="N32" s="343" t="e">
        <v>#REF!</v>
      </c>
      <c r="O32" s="343" t="e">
        <v>#REF!</v>
      </c>
      <c r="P32" s="343" t="e">
        <v>#REF!</v>
      </c>
      <c r="Q32" s="343" t="e">
        <v>#REF!</v>
      </c>
      <c r="R32" s="343" t="e">
        <v>#REF!</v>
      </c>
      <c r="S32" s="343" t="e">
        <v>#REF!</v>
      </c>
      <c r="T32" s="343" t="e">
        <v>#REF!</v>
      </c>
      <c r="U32" s="343" t="e">
        <v>#REF!</v>
      </c>
      <c r="V32" s="343" t="e">
        <v>#REF!</v>
      </c>
      <c r="W32" s="343" t="e">
        <v>#REF!</v>
      </c>
      <c r="X32" s="343" t="e">
        <v>#REF!</v>
      </c>
      <c r="Y32" s="343" t="e">
        <v>#REF!</v>
      </c>
      <c r="Z32" s="343" t="e">
        <v>#REF!</v>
      </c>
      <c r="AA32" s="343" t="e">
        <v>#REF!</v>
      </c>
      <c r="AB32" s="343" t="e">
        <v>#REF!</v>
      </c>
      <c r="AC32" s="343" t="e">
        <v>#REF!</v>
      </c>
      <c r="AD32" s="343" t="e">
        <v>#REF!</v>
      </c>
      <c r="AE32" s="343" t="e">
        <v>#REF!</v>
      </c>
      <c r="AF32" s="343" t="e">
        <v>#REF!</v>
      </c>
      <c r="AG32" s="343" t="e">
        <v>#REF!</v>
      </c>
      <c r="AH32" s="343" t="e">
        <v>#REF!</v>
      </c>
      <c r="AI32" s="343" t="e">
        <v>#REF!</v>
      </c>
      <c r="AJ32" s="343" t="e">
        <v>#REF!</v>
      </c>
      <c r="AK32" s="343" t="e">
        <v>#REF!</v>
      </c>
      <c r="AL32" s="343" t="e">
        <v>#REF!</v>
      </c>
      <c r="AM32" s="343" t="e">
        <v>#REF!</v>
      </c>
      <c r="AN32" s="343" t="e">
        <v>#REF!</v>
      </c>
      <c r="AO32" s="343" t="e">
        <v>#REF!</v>
      </c>
      <c r="AP32" s="343" t="e">
        <v>#REF!</v>
      </c>
      <c r="AQ32" s="343" t="e">
        <v>#REF!</v>
      </c>
      <c r="AR32" s="343" t="e">
        <v>#REF!</v>
      </c>
      <c r="AS32" s="343" t="e">
        <v>#REF!</v>
      </c>
      <c r="AT32" s="343" t="e">
        <v>#REF!</v>
      </c>
      <c r="AU32" s="343" t="e">
        <v>#REF!</v>
      </c>
      <c r="AV32" s="343" t="e">
        <v>#REF!</v>
      </c>
      <c r="AW32" s="343" t="e">
        <v>#REF!</v>
      </c>
      <c r="AX32" s="343" t="e">
        <v>#REF!</v>
      </c>
      <c r="AY32" s="343" t="e">
        <v>#REF!</v>
      </c>
      <c r="AZ32" s="343" t="e">
        <v>#REF!</v>
      </c>
      <c r="BA32" s="343" t="e">
        <v>#REF!</v>
      </c>
      <c r="BB32" s="343" t="e">
        <v>#REF!</v>
      </c>
      <c r="BC32" s="343" t="e">
        <v>#REF!</v>
      </c>
      <c r="BD32" s="343" t="e">
        <v>#REF!</v>
      </c>
      <c r="BE32" s="343" t="e">
        <v>#REF!</v>
      </c>
      <c r="BF32" s="343" t="e">
        <v>#REF!</v>
      </c>
      <c r="BG32" s="343" t="e">
        <v>#REF!</v>
      </c>
      <c r="BH32" s="343" t="e">
        <v>#REF!</v>
      </c>
      <c r="BI32" s="343" t="e">
        <v>#REF!</v>
      </c>
      <c r="BJ32" s="343" t="e">
        <v>#REF!</v>
      </c>
      <c r="BK32" s="343" t="e">
        <v>#REF!</v>
      </c>
      <c r="BL32" s="301"/>
      <c r="BM32" s="301"/>
      <c r="BN32" s="301"/>
      <c r="BO32" s="301"/>
      <c r="BP32" s="301"/>
      <c r="BQ32" s="301"/>
      <c r="BR32" s="301"/>
      <c r="BS32" s="336"/>
      <c r="BT32" s="336"/>
      <c r="BU32" s="336"/>
      <c r="BV32" s="336"/>
      <c r="BW32" s="336"/>
      <c r="BX32" s="336"/>
      <c r="BY32" s="336"/>
      <c r="BZ32" s="336"/>
      <c r="CA32" s="336"/>
      <c r="CB32" s="336"/>
      <c r="CC32" s="336"/>
      <c r="CD32" s="336"/>
      <c r="CE32" s="336"/>
      <c r="CF32" s="336"/>
      <c r="CG32" s="336"/>
      <c r="CH32" s="336"/>
      <c r="CI32" s="336"/>
      <c r="CJ32" s="336"/>
      <c r="CK32" s="336"/>
      <c r="CL32" s="336"/>
      <c r="CM32" s="336"/>
      <c r="CN32" s="336"/>
      <c r="CO32" s="336"/>
      <c r="CP32" s="336"/>
      <c r="CQ32" s="336"/>
      <c r="CR32" s="336"/>
      <c r="CS32" s="336"/>
      <c r="CT32" s="336"/>
      <c r="CU32" s="336"/>
      <c r="CV32" s="336"/>
      <c r="CW32" s="336"/>
      <c r="CX32" s="336"/>
      <c r="CY32" s="336"/>
      <c r="CZ32" s="336"/>
      <c r="DA32" s="336"/>
      <c r="DB32" s="336"/>
      <c r="DC32" s="336"/>
      <c r="DD32" s="336"/>
      <c r="DE32" s="336"/>
      <c r="DF32" s="336"/>
      <c r="DG32" s="336"/>
      <c r="DH32" s="336"/>
      <c r="DI32" s="336"/>
      <c r="DJ32" s="336"/>
      <c r="DK32" s="336"/>
      <c r="DL32" s="336"/>
      <c r="DM32" s="336"/>
      <c r="DN32" s="336"/>
      <c r="DO32" s="336"/>
      <c r="DP32" s="336"/>
      <c r="DQ32" s="336"/>
      <c r="DR32" s="336"/>
      <c r="DS32" s="336"/>
      <c r="DT32" s="336"/>
      <c r="DU32" s="336"/>
      <c r="DV32" s="336"/>
      <c r="DW32" s="336"/>
      <c r="DX32" s="336"/>
      <c r="DY32" s="336"/>
      <c r="DZ32" s="336"/>
      <c r="EA32" s="336"/>
      <c r="EB32" s="336"/>
      <c r="EC32" s="336"/>
      <c r="ED32" s="336"/>
      <c r="EE32" s="336"/>
      <c r="EF32" s="336"/>
      <c r="EG32" s="336"/>
      <c r="EH32" s="336"/>
      <c r="EI32" s="336"/>
      <c r="EJ32" s="336"/>
      <c r="EK32" s="336"/>
      <c r="EL32" s="336"/>
      <c r="EM32" s="336"/>
      <c r="EN32" s="336"/>
      <c r="EO32" s="336"/>
      <c r="EP32" s="336"/>
      <c r="EQ32" s="336"/>
      <c r="ER32" s="336"/>
      <c r="ES32" s="336"/>
      <c r="ET32" s="336"/>
      <c r="EU32" s="336"/>
      <c r="EV32" s="336"/>
      <c r="EW32" s="336"/>
      <c r="EX32" s="336"/>
      <c r="EY32" s="336"/>
      <c r="EZ32" s="336"/>
      <c r="FA32" s="336"/>
      <c r="FB32" s="336"/>
      <c r="FC32" s="336"/>
      <c r="FD32" s="336"/>
      <c r="FE32" s="336"/>
      <c r="FF32" s="336"/>
      <c r="FG32" s="336"/>
      <c r="FH32" s="336"/>
      <c r="FI32" s="336"/>
      <c r="FJ32" s="336"/>
      <c r="FK32" s="336"/>
      <c r="FL32" s="336"/>
      <c r="FM32" s="336"/>
      <c r="FN32" s="336"/>
      <c r="FO32" s="336"/>
      <c r="FP32" s="336"/>
      <c r="FQ32" s="336"/>
      <c r="FR32" s="336"/>
      <c r="FS32" s="336"/>
      <c r="FT32" s="336"/>
      <c r="FU32" s="336"/>
      <c r="FV32" s="336"/>
      <c r="FW32" s="336"/>
      <c r="FX32" s="336"/>
      <c r="FY32" s="336"/>
      <c r="FZ32" s="336"/>
      <c r="GA32" s="336"/>
      <c r="GB32" s="336"/>
      <c r="GC32" s="336"/>
      <c r="GD32" s="336"/>
      <c r="GE32" s="336"/>
      <c r="GF32" s="336"/>
      <c r="GG32" s="336"/>
      <c r="GH32" s="336"/>
      <c r="GI32" s="336"/>
      <c r="GJ32" s="336"/>
      <c r="GK32" s="336"/>
      <c r="GL32" s="336"/>
      <c r="GM32" s="336"/>
      <c r="GN32" s="336"/>
      <c r="GO32" s="336"/>
      <c r="GP32" s="336"/>
      <c r="GQ32" s="336"/>
      <c r="GR32" s="336"/>
      <c r="GS32" s="336"/>
      <c r="GT32" s="336"/>
      <c r="GU32" s="336"/>
      <c r="GV32" s="336"/>
      <c r="GW32" s="336"/>
      <c r="GX32" s="336"/>
      <c r="GY32" s="336"/>
      <c r="GZ32" s="336"/>
      <c r="HA32" s="336"/>
      <c r="HB32" s="336"/>
      <c r="HC32" s="336"/>
      <c r="HD32" s="336"/>
      <c r="HE32" s="336"/>
      <c r="HF32" s="336"/>
      <c r="HG32" s="336"/>
      <c r="HH32" s="336"/>
      <c r="HI32" s="336"/>
      <c r="HJ32" s="336"/>
      <c r="HK32" s="336"/>
      <c r="HL32" s="336"/>
      <c r="HM32" s="336"/>
      <c r="HN32" s="336"/>
      <c r="HO32" s="336"/>
      <c r="HP32" s="336"/>
      <c r="HQ32" s="336"/>
      <c r="HR32" s="336"/>
      <c r="HS32" s="336"/>
      <c r="HT32" s="336"/>
      <c r="HU32" s="336"/>
      <c r="HV32" s="336"/>
      <c r="HW32" s="336"/>
      <c r="HX32" s="336"/>
      <c r="HY32" s="336"/>
      <c r="HZ32" s="336"/>
      <c r="IA32" s="336"/>
      <c r="IB32" s="336"/>
      <c r="IC32" s="336"/>
      <c r="ID32" s="336"/>
      <c r="IE32" s="336"/>
      <c r="IF32" s="336"/>
      <c r="IG32" s="336"/>
      <c r="IH32" s="336"/>
      <c r="II32" s="336"/>
      <c r="IJ32" s="336"/>
      <c r="IK32" s="336"/>
      <c r="IL32" s="336"/>
      <c r="IM32" s="336"/>
      <c r="IN32" s="336"/>
      <c r="IO32" s="336"/>
      <c r="IP32" s="336"/>
      <c r="IQ32" s="336"/>
      <c r="IR32" s="336"/>
    </row>
    <row r="33" spans="1:252" s="345" customFormat="1">
      <c r="A33" s="338"/>
      <c r="B33" s="325" t="e">
        <v>#REF!</v>
      </c>
      <c r="C33" s="301"/>
      <c r="D33" s="343" t="e">
        <v>#REF!</v>
      </c>
      <c r="E33" s="343" t="e">
        <v>#REF!</v>
      </c>
      <c r="F33" s="343" t="e">
        <v>#REF!</v>
      </c>
      <c r="G33" s="343" t="e">
        <v>#REF!</v>
      </c>
      <c r="H33" s="343" t="e">
        <v>#REF!</v>
      </c>
      <c r="I33" s="343" t="e">
        <v>#REF!</v>
      </c>
      <c r="J33" s="343" t="e">
        <v>#REF!</v>
      </c>
      <c r="K33" s="343" t="e">
        <v>#REF!</v>
      </c>
      <c r="L33" s="343" t="e">
        <v>#REF!</v>
      </c>
      <c r="M33" s="343" t="e">
        <v>#REF!</v>
      </c>
      <c r="N33" s="343" t="e">
        <v>#REF!</v>
      </c>
      <c r="O33" s="343" t="e">
        <v>#REF!</v>
      </c>
      <c r="P33" s="343" t="e">
        <v>#REF!</v>
      </c>
      <c r="Q33" s="343" t="e">
        <v>#REF!</v>
      </c>
      <c r="R33" s="343" t="e">
        <v>#REF!</v>
      </c>
      <c r="S33" s="343" t="e">
        <v>#REF!</v>
      </c>
      <c r="T33" s="343" t="e">
        <v>#REF!</v>
      </c>
      <c r="U33" s="343" t="e">
        <v>#REF!</v>
      </c>
      <c r="V33" s="343" t="e">
        <v>#REF!</v>
      </c>
      <c r="W33" s="343" t="e">
        <v>#REF!</v>
      </c>
      <c r="X33" s="343" t="e">
        <v>#REF!</v>
      </c>
      <c r="Y33" s="343" t="e">
        <v>#REF!</v>
      </c>
      <c r="Z33" s="343" t="e">
        <v>#REF!</v>
      </c>
      <c r="AA33" s="343" t="e">
        <v>#REF!</v>
      </c>
      <c r="AB33" s="343" t="e">
        <v>#REF!</v>
      </c>
      <c r="AC33" s="343" t="e">
        <v>#REF!</v>
      </c>
      <c r="AD33" s="343" t="e">
        <v>#REF!</v>
      </c>
      <c r="AE33" s="343" t="e">
        <v>#REF!</v>
      </c>
      <c r="AF33" s="343" t="e">
        <v>#REF!</v>
      </c>
      <c r="AG33" s="343" t="e">
        <v>#REF!</v>
      </c>
      <c r="AH33" s="343" t="e">
        <v>#REF!</v>
      </c>
      <c r="AI33" s="343" t="e">
        <v>#REF!</v>
      </c>
      <c r="AJ33" s="343" t="e">
        <v>#REF!</v>
      </c>
      <c r="AK33" s="343" t="e">
        <v>#REF!</v>
      </c>
      <c r="AL33" s="343" t="e">
        <v>#REF!</v>
      </c>
      <c r="AM33" s="343" t="e">
        <v>#REF!</v>
      </c>
      <c r="AN33" s="343" t="e">
        <v>#REF!</v>
      </c>
      <c r="AO33" s="343" t="e">
        <v>#REF!</v>
      </c>
      <c r="AP33" s="343" t="e">
        <v>#REF!</v>
      </c>
      <c r="AQ33" s="343" t="e">
        <v>#REF!</v>
      </c>
      <c r="AR33" s="343" t="e">
        <v>#REF!</v>
      </c>
      <c r="AS33" s="343" t="e">
        <v>#REF!</v>
      </c>
      <c r="AT33" s="343" t="e">
        <v>#REF!</v>
      </c>
      <c r="AU33" s="343" t="e">
        <v>#REF!</v>
      </c>
      <c r="AV33" s="343" t="e">
        <v>#REF!</v>
      </c>
      <c r="AW33" s="343" t="e">
        <v>#REF!</v>
      </c>
      <c r="AX33" s="343" t="e">
        <v>#REF!</v>
      </c>
      <c r="AY33" s="343" t="e">
        <v>#REF!</v>
      </c>
      <c r="AZ33" s="343" t="e">
        <v>#REF!</v>
      </c>
      <c r="BA33" s="343" t="e">
        <v>#REF!</v>
      </c>
      <c r="BB33" s="343" t="e">
        <v>#REF!</v>
      </c>
      <c r="BC33" s="343" t="e">
        <v>#REF!</v>
      </c>
      <c r="BD33" s="343" t="e">
        <v>#REF!</v>
      </c>
      <c r="BE33" s="343" t="e">
        <v>#REF!</v>
      </c>
      <c r="BF33" s="343" t="e">
        <v>#REF!</v>
      </c>
      <c r="BG33" s="343" t="e">
        <v>#REF!</v>
      </c>
      <c r="BH33" s="343" t="e">
        <v>#REF!</v>
      </c>
      <c r="BI33" s="343" t="e">
        <v>#REF!</v>
      </c>
      <c r="BJ33" s="343" t="e">
        <v>#REF!</v>
      </c>
      <c r="BK33" s="343" t="e">
        <v>#REF!</v>
      </c>
      <c r="BL33" s="338"/>
      <c r="BM33" s="338"/>
      <c r="BN33" s="338"/>
      <c r="BO33" s="338"/>
      <c r="BP33" s="338"/>
      <c r="BQ33" s="338"/>
      <c r="BR33" s="338"/>
      <c r="BS33" s="338"/>
      <c r="BT33" s="338"/>
      <c r="BU33" s="338"/>
      <c r="BV33" s="338"/>
      <c r="BW33" s="338"/>
      <c r="BX33" s="338"/>
      <c r="BY33" s="338"/>
      <c r="BZ33" s="338"/>
      <c r="CA33" s="338"/>
      <c r="CB33" s="338"/>
      <c r="CC33" s="338"/>
      <c r="CD33" s="338"/>
      <c r="CE33" s="338"/>
      <c r="CF33" s="338"/>
      <c r="CG33" s="338"/>
      <c r="CH33" s="338"/>
      <c r="CI33" s="338"/>
      <c r="CJ33" s="338"/>
      <c r="CK33" s="338"/>
      <c r="CL33" s="338"/>
      <c r="CM33" s="338"/>
      <c r="CN33" s="338"/>
      <c r="CO33" s="338"/>
      <c r="CP33" s="338"/>
      <c r="CQ33" s="338"/>
      <c r="CR33" s="338"/>
      <c r="CS33" s="338"/>
      <c r="CT33" s="338"/>
      <c r="CU33" s="338"/>
      <c r="CV33" s="338"/>
      <c r="CW33" s="338"/>
      <c r="CX33" s="338"/>
      <c r="CY33" s="338"/>
      <c r="CZ33" s="338"/>
      <c r="DA33" s="338"/>
      <c r="DB33" s="338"/>
      <c r="DC33" s="338"/>
      <c r="DD33" s="338"/>
      <c r="DE33" s="338"/>
      <c r="DF33" s="338"/>
      <c r="DG33" s="338"/>
      <c r="DH33" s="338"/>
      <c r="DI33" s="338"/>
      <c r="DJ33" s="338"/>
      <c r="DK33" s="338"/>
      <c r="DL33" s="338"/>
      <c r="DM33" s="338"/>
      <c r="DN33" s="338"/>
      <c r="DO33" s="338"/>
      <c r="DP33" s="338"/>
      <c r="DQ33" s="338"/>
      <c r="DR33" s="338"/>
      <c r="DS33" s="338"/>
      <c r="DT33" s="338"/>
      <c r="DU33" s="338"/>
      <c r="DV33" s="338"/>
      <c r="DW33" s="338"/>
      <c r="DX33" s="338"/>
      <c r="DY33" s="338"/>
      <c r="DZ33" s="338"/>
      <c r="EA33" s="338"/>
      <c r="EB33" s="338"/>
      <c r="EC33" s="338"/>
      <c r="ED33" s="338"/>
      <c r="EE33" s="338"/>
      <c r="EF33" s="338"/>
      <c r="EG33" s="338"/>
      <c r="EH33" s="338"/>
      <c r="EI33" s="338"/>
      <c r="EJ33" s="338"/>
      <c r="EK33" s="338"/>
      <c r="EL33" s="338"/>
      <c r="EM33" s="338"/>
      <c r="EN33" s="338"/>
      <c r="EO33" s="338"/>
      <c r="EP33" s="338"/>
      <c r="EQ33" s="338"/>
      <c r="ER33" s="338"/>
      <c r="ES33" s="338"/>
      <c r="ET33" s="338"/>
      <c r="EU33" s="338"/>
      <c r="EV33" s="338"/>
      <c r="EW33" s="338"/>
      <c r="EX33" s="338"/>
      <c r="EY33" s="338"/>
      <c r="EZ33" s="338"/>
      <c r="FA33" s="338"/>
      <c r="FB33" s="338"/>
      <c r="FC33" s="338"/>
      <c r="FD33" s="338"/>
      <c r="FE33" s="338"/>
      <c r="FF33" s="338"/>
      <c r="FG33" s="338"/>
      <c r="FH33" s="338"/>
      <c r="FI33" s="338"/>
      <c r="FJ33" s="338"/>
      <c r="FK33" s="338"/>
      <c r="FL33" s="338"/>
      <c r="FM33" s="338"/>
      <c r="FN33" s="338"/>
      <c r="FO33" s="338"/>
      <c r="FP33" s="338"/>
      <c r="FQ33" s="338"/>
      <c r="FR33" s="338"/>
      <c r="FS33" s="338"/>
      <c r="FT33" s="338"/>
      <c r="FU33" s="338"/>
      <c r="FV33" s="338"/>
      <c r="FW33" s="338"/>
      <c r="FX33" s="338"/>
      <c r="FY33" s="338"/>
      <c r="FZ33" s="338"/>
      <c r="GA33" s="338"/>
      <c r="GB33" s="338"/>
      <c r="GC33" s="338"/>
      <c r="GD33" s="338"/>
      <c r="GE33" s="338"/>
      <c r="GF33" s="338"/>
      <c r="GG33" s="338"/>
      <c r="GH33" s="338"/>
      <c r="GI33" s="338"/>
      <c r="GJ33" s="338"/>
      <c r="GK33" s="338"/>
      <c r="GL33" s="338"/>
      <c r="GM33" s="338"/>
      <c r="GN33" s="338"/>
      <c r="GO33" s="338"/>
      <c r="GP33" s="338"/>
      <c r="GQ33" s="338"/>
      <c r="GR33" s="338"/>
      <c r="GS33" s="338"/>
      <c r="GT33" s="338"/>
      <c r="GU33" s="338"/>
      <c r="GV33" s="338"/>
      <c r="GW33" s="338"/>
      <c r="GX33" s="338"/>
      <c r="GY33" s="338"/>
      <c r="GZ33" s="338"/>
      <c r="HA33" s="338"/>
      <c r="HB33" s="338"/>
      <c r="HC33" s="338"/>
      <c r="HD33" s="338"/>
      <c r="HE33" s="338"/>
      <c r="HF33" s="338"/>
      <c r="HG33" s="338"/>
      <c r="HH33" s="338"/>
      <c r="HI33" s="338"/>
      <c r="HJ33" s="338"/>
      <c r="HK33" s="338"/>
      <c r="HL33" s="338"/>
      <c r="HM33" s="338"/>
      <c r="HN33" s="338"/>
      <c r="HO33" s="338"/>
      <c r="HP33" s="338"/>
      <c r="HQ33" s="338"/>
      <c r="HR33" s="338"/>
      <c r="HS33" s="338"/>
      <c r="HT33" s="338"/>
      <c r="HU33" s="338"/>
      <c r="HV33" s="338"/>
      <c r="HW33" s="338"/>
      <c r="HX33" s="338"/>
      <c r="HY33" s="338"/>
      <c r="HZ33" s="338"/>
      <c r="IA33" s="338"/>
      <c r="IB33" s="338"/>
      <c r="IC33" s="338"/>
      <c r="ID33" s="338"/>
      <c r="IE33" s="338"/>
      <c r="IF33" s="338"/>
      <c r="IG33" s="338"/>
      <c r="IH33" s="338"/>
      <c r="II33" s="338"/>
      <c r="IJ33" s="338"/>
      <c r="IK33" s="338"/>
      <c r="IL33" s="338"/>
      <c r="IM33" s="338"/>
      <c r="IN33" s="338"/>
      <c r="IO33" s="338"/>
      <c r="IP33" s="338"/>
      <c r="IQ33" s="338"/>
      <c r="IR33" s="338"/>
    </row>
    <row r="34" spans="1:252">
      <c r="B34" s="325" t="e">
        <v>#REF!</v>
      </c>
      <c r="C34" s="301"/>
      <c r="D34" s="343" t="e">
        <v>#REF!</v>
      </c>
      <c r="E34" s="343" t="e">
        <v>#REF!</v>
      </c>
      <c r="F34" s="343" t="e">
        <v>#REF!</v>
      </c>
      <c r="G34" s="343" t="e">
        <v>#REF!</v>
      </c>
      <c r="H34" s="343" t="e">
        <v>#REF!</v>
      </c>
      <c r="I34" s="343" t="e">
        <v>#REF!</v>
      </c>
      <c r="J34" s="343" t="e">
        <v>#REF!</v>
      </c>
      <c r="K34" s="343" t="e">
        <v>#REF!</v>
      </c>
      <c r="L34" s="343" t="e">
        <v>#REF!</v>
      </c>
      <c r="M34" s="343" t="e">
        <v>#REF!</v>
      </c>
      <c r="N34" s="343" t="e">
        <v>#REF!</v>
      </c>
      <c r="O34" s="343" t="e">
        <v>#REF!</v>
      </c>
      <c r="P34" s="343" t="e">
        <v>#REF!</v>
      </c>
      <c r="Q34" s="343" t="e">
        <v>#REF!</v>
      </c>
      <c r="R34" s="343" t="e">
        <v>#REF!</v>
      </c>
      <c r="S34" s="343" t="e">
        <v>#REF!</v>
      </c>
      <c r="T34" s="343" t="e">
        <v>#REF!</v>
      </c>
      <c r="U34" s="343" t="e">
        <v>#REF!</v>
      </c>
      <c r="V34" s="343" t="e">
        <v>#REF!</v>
      </c>
      <c r="W34" s="343" t="e">
        <v>#REF!</v>
      </c>
      <c r="X34" s="343" t="e">
        <v>#REF!</v>
      </c>
      <c r="Y34" s="343" t="e">
        <v>#REF!</v>
      </c>
      <c r="Z34" s="343" t="e">
        <v>#REF!</v>
      </c>
      <c r="AA34" s="343" t="e">
        <v>#REF!</v>
      </c>
      <c r="AB34" s="343" t="e">
        <v>#REF!</v>
      </c>
      <c r="AC34" s="343" t="e">
        <v>#REF!</v>
      </c>
      <c r="AD34" s="343" t="e">
        <v>#REF!</v>
      </c>
      <c r="AE34" s="343" t="e">
        <v>#REF!</v>
      </c>
      <c r="AF34" s="343" t="e">
        <v>#REF!</v>
      </c>
      <c r="AG34" s="343" t="e">
        <v>#REF!</v>
      </c>
      <c r="AH34" s="343" t="e">
        <v>#REF!</v>
      </c>
      <c r="AI34" s="343" t="e">
        <v>#REF!</v>
      </c>
      <c r="AJ34" s="343" t="e">
        <v>#REF!</v>
      </c>
      <c r="AK34" s="343" t="e">
        <v>#REF!</v>
      </c>
      <c r="AL34" s="343" t="e">
        <v>#REF!</v>
      </c>
      <c r="AM34" s="343" t="e">
        <v>#REF!</v>
      </c>
      <c r="AN34" s="343" t="e">
        <v>#REF!</v>
      </c>
      <c r="AO34" s="343" t="e">
        <v>#REF!</v>
      </c>
      <c r="AP34" s="343" t="e">
        <v>#REF!</v>
      </c>
      <c r="AQ34" s="343" t="e">
        <v>#REF!</v>
      </c>
      <c r="AR34" s="343" t="e">
        <v>#REF!</v>
      </c>
      <c r="AS34" s="343" t="e">
        <v>#REF!</v>
      </c>
      <c r="AT34" s="343" t="e">
        <v>#REF!</v>
      </c>
      <c r="AU34" s="343" t="e">
        <v>#REF!</v>
      </c>
      <c r="AV34" s="343" t="e">
        <v>#REF!</v>
      </c>
      <c r="AW34" s="343" t="e">
        <v>#REF!</v>
      </c>
      <c r="AX34" s="343" t="e">
        <v>#REF!</v>
      </c>
      <c r="AY34" s="343" t="e">
        <v>#REF!</v>
      </c>
      <c r="AZ34" s="343" t="e">
        <v>#REF!</v>
      </c>
      <c r="BA34" s="343" t="e">
        <v>#REF!</v>
      </c>
      <c r="BB34" s="343" t="e">
        <v>#REF!</v>
      </c>
      <c r="BC34" s="343" t="e">
        <v>#REF!</v>
      </c>
      <c r="BD34" s="343" t="e">
        <v>#REF!</v>
      </c>
      <c r="BE34" s="343" t="e">
        <v>#REF!</v>
      </c>
      <c r="BF34" s="343" t="e">
        <v>#REF!</v>
      </c>
      <c r="BG34" s="343" t="e">
        <v>#REF!</v>
      </c>
      <c r="BH34" s="343" t="e">
        <v>#REF!</v>
      </c>
      <c r="BI34" s="343" t="e">
        <v>#REF!</v>
      </c>
      <c r="BJ34" s="343" t="e">
        <v>#REF!</v>
      </c>
      <c r="BK34" s="343" t="e">
        <v>#REF!</v>
      </c>
      <c r="BL34" s="301"/>
      <c r="BM34" s="301"/>
      <c r="BN34" s="301"/>
      <c r="BO34" s="301"/>
      <c r="BP34" s="301"/>
      <c r="BQ34" s="301"/>
      <c r="BR34" s="301"/>
      <c r="BS34" s="336"/>
      <c r="BT34" s="336"/>
      <c r="BU34" s="336"/>
      <c r="BV34" s="336"/>
      <c r="BW34" s="336"/>
      <c r="BX34" s="336"/>
      <c r="BY34" s="336"/>
      <c r="BZ34" s="336"/>
      <c r="CA34" s="336"/>
      <c r="CB34" s="336"/>
      <c r="CC34" s="336"/>
      <c r="CD34" s="336"/>
      <c r="CE34" s="336"/>
      <c r="CF34" s="336"/>
      <c r="CG34" s="336"/>
      <c r="CH34" s="336"/>
      <c r="CI34" s="336"/>
      <c r="CJ34" s="336"/>
      <c r="CK34" s="336"/>
      <c r="CL34" s="336"/>
      <c r="CM34" s="336"/>
      <c r="CN34" s="336"/>
      <c r="CO34" s="336"/>
      <c r="CP34" s="336"/>
      <c r="CQ34" s="336"/>
      <c r="CR34" s="336"/>
      <c r="CS34" s="336"/>
      <c r="CT34" s="336"/>
      <c r="CU34" s="336"/>
      <c r="CV34" s="336"/>
      <c r="CW34" s="336"/>
      <c r="CX34" s="336"/>
      <c r="CY34" s="336"/>
      <c r="CZ34" s="336"/>
      <c r="DA34" s="336"/>
      <c r="DB34" s="336"/>
      <c r="DC34" s="336"/>
      <c r="DD34" s="336"/>
      <c r="DE34" s="336"/>
      <c r="DF34" s="336"/>
      <c r="DG34" s="336"/>
      <c r="DH34" s="336"/>
      <c r="DI34" s="336"/>
      <c r="DJ34" s="336"/>
      <c r="DK34" s="336"/>
      <c r="DL34" s="336"/>
      <c r="DM34" s="336"/>
      <c r="DN34" s="336"/>
      <c r="DO34" s="336"/>
      <c r="DP34" s="336"/>
      <c r="DQ34" s="336"/>
      <c r="DR34" s="336"/>
      <c r="DS34" s="336"/>
      <c r="DT34" s="336"/>
      <c r="DU34" s="336"/>
      <c r="DV34" s="336"/>
      <c r="DW34" s="336"/>
      <c r="DX34" s="336"/>
      <c r="DY34" s="336"/>
      <c r="DZ34" s="336"/>
      <c r="EA34" s="336"/>
      <c r="EB34" s="336"/>
      <c r="EC34" s="336"/>
      <c r="ED34" s="336"/>
      <c r="EE34" s="336"/>
      <c r="EF34" s="336"/>
      <c r="EG34" s="336"/>
      <c r="EH34" s="336"/>
      <c r="EI34" s="336"/>
      <c r="EJ34" s="336"/>
      <c r="EK34" s="336"/>
      <c r="EL34" s="336"/>
      <c r="EM34" s="336"/>
      <c r="EN34" s="336"/>
      <c r="EO34" s="336"/>
      <c r="EP34" s="336"/>
      <c r="EQ34" s="336"/>
      <c r="ER34" s="336"/>
      <c r="ES34" s="336"/>
      <c r="ET34" s="336"/>
      <c r="EU34" s="336"/>
      <c r="EV34" s="336"/>
      <c r="EW34" s="336"/>
      <c r="EX34" s="336"/>
      <c r="EY34" s="336"/>
      <c r="EZ34" s="336"/>
      <c r="FA34" s="336"/>
      <c r="FB34" s="336"/>
      <c r="FC34" s="336"/>
      <c r="FD34" s="336"/>
      <c r="FE34" s="336"/>
      <c r="FF34" s="336"/>
      <c r="FG34" s="336"/>
      <c r="FH34" s="336"/>
      <c r="FI34" s="336"/>
      <c r="FJ34" s="336"/>
      <c r="FK34" s="336"/>
      <c r="FL34" s="336"/>
      <c r="FM34" s="336"/>
      <c r="FN34" s="336"/>
      <c r="FO34" s="336"/>
      <c r="FP34" s="336"/>
      <c r="FQ34" s="336"/>
      <c r="FR34" s="336"/>
      <c r="FS34" s="336"/>
      <c r="FT34" s="336"/>
      <c r="FU34" s="336"/>
      <c r="FV34" s="336"/>
      <c r="FW34" s="336"/>
      <c r="FX34" s="336"/>
      <c r="FY34" s="336"/>
      <c r="FZ34" s="336"/>
      <c r="GA34" s="336"/>
      <c r="GB34" s="336"/>
      <c r="GC34" s="336"/>
      <c r="GD34" s="336"/>
      <c r="GE34" s="336"/>
      <c r="GF34" s="336"/>
      <c r="GG34" s="336"/>
      <c r="GH34" s="336"/>
      <c r="GI34" s="336"/>
      <c r="GJ34" s="336"/>
      <c r="GK34" s="336"/>
      <c r="GL34" s="336"/>
      <c r="GM34" s="336"/>
      <c r="GN34" s="336"/>
      <c r="GO34" s="336"/>
      <c r="GP34" s="336"/>
      <c r="GQ34" s="336"/>
      <c r="GR34" s="336"/>
      <c r="GS34" s="336"/>
      <c r="GT34" s="336"/>
      <c r="GU34" s="336"/>
      <c r="GV34" s="336"/>
      <c r="GW34" s="336"/>
      <c r="GX34" s="336"/>
      <c r="GY34" s="336"/>
      <c r="GZ34" s="336"/>
      <c r="HA34" s="336"/>
      <c r="HB34" s="336"/>
      <c r="HC34" s="336"/>
      <c r="HD34" s="336"/>
      <c r="HE34" s="336"/>
      <c r="HF34" s="336"/>
      <c r="HG34" s="336"/>
      <c r="HH34" s="336"/>
      <c r="HI34" s="336"/>
      <c r="HJ34" s="336"/>
      <c r="HK34" s="336"/>
      <c r="HL34" s="336"/>
      <c r="HM34" s="336"/>
      <c r="HN34" s="336"/>
      <c r="HO34" s="336"/>
      <c r="HP34" s="336"/>
      <c r="HQ34" s="336"/>
      <c r="HR34" s="336"/>
      <c r="HS34" s="336"/>
      <c r="HT34" s="336"/>
      <c r="HU34" s="336"/>
      <c r="HV34" s="336"/>
      <c r="HW34" s="336"/>
      <c r="HX34" s="336"/>
      <c r="HY34" s="336"/>
      <c r="HZ34" s="336"/>
      <c r="IA34" s="336"/>
      <c r="IB34" s="336"/>
      <c r="IC34" s="336"/>
      <c r="ID34" s="336"/>
      <c r="IE34" s="336"/>
      <c r="IF34" s="336"/>
      <c r="IG34" s="336"/>
      <c r="IH34" s="336"/>
      <c r="II34" s="336"/>
      <c r="IJ34" s="336"/>
      <c r="IK34" s="336"/>
      <c r="IL34" s="336"/>
      <c r="IM34" s="336"/>
      <c r="IN34" s="336"/>
      <c r="IO34" s="336"/>
      <c r="IP34" s="336"/>
      <c r="IQ34" s="336"/>
      <c r="IR34" s="336"/>
    </row>
    <row r="35" spans="1:252">
      <c r="A35" s="338"/>
      <c r="B35" s="325" t="e">
        <v>#REF!</v>
      </c>
      <c r="C35" s="301"/>
      <c r="D35" s="343" t="e">
        <v>#REF!</v>
      </c>
      <c r="E35" s="343" t="e">
        <v>#REF!</v>
      </c>
      <c r="F35" s="343" t="e">
        <v>#REF!</v>
      </c>
      <c r="G35" s="343" t="e">
        <v>#REF!</v>
      </c>
      <c r="H35" s="343" t="e">
        <v>#REF!</v>
      </c>
      <c r="I35" s="343" t="e">
        <v>#REF!</v>
      </c>
      <c r="J35" s="343" t="e">
        <v>#REF!</v>
      </c>
      <c r="K35" s="343" t="e">
        <v>#REF!</v>
      </c>
      <c r="L35" s="343" t="e">
        <v>#REF!</v>
      </c>
      <c r="M35" s="343" t="e">
        <v>#REF!</v>
      </c>
      <c r="N35" s="343" t="e">
        <v>#REF!</v>
      </c>
      <c r="O35" s="343" t="e">
        <v>#REF!</v>
      </c>
      <c r="P35" s="343" t="e">
        <v>#REF!</v>
      </c>
      <c r="Q35" s="343" t="e">
        <v>#REF!</v>
      </c>
      <c r="R35" s="343" t="e">
        <v>#REF!</v>
      </c>
      <c r="S35" s="343" t="e">
        <v>#REF!</v>
      </c>
      <c r="T35" s="343" t="e">
        <v>#REF!</v>
      </c>
      <c r="U35" s="343" t="e">
        <v>#REF!</v>
      </c>
      <c r="V35" s="343" t="e">
        <v>#REF!</v>
      </c>
      <c r="W35" s="343" t="e">
        <v>#REF!</v>
      </c>
      <c r="X35" s="343" t="e">
        <v>#REF!</v>
      </c>
      <c r="Y35" s="343" t="e">
        <v>#REF!</v>
      </c>
      <c r="Z35" s="343" t="e">
        <v>#REF!</v>
      </c>
      <c r="AA35" s="343" t="e">
        <v>#REF!</v>
      </c>
      <c r="AB35" s="343" t="e">
        <v>#REF!</v>
      </c>
      <c r="AC35" s="343" t="e">
        <v>#REF!</v>
      </c>
      <c r="AD35" s="343" t="e">
        <v>#REF!</v>
      </c>
      <c r="AE35" s="343" t="e">
        <v>#REF!</v>
      </c>
      <c r="AF35" s="343" t="e">
        <v>#REF!</v>
      </c>
      <c r="AG35" s="343" t="e">
        <v>#REF!</v>
      </c>
      <c r="AH35" s="343" t="e">
        <v>#REF!</v>
      </c>
      <c r="AI35" s="343" t="e">
        <v>#REF!</v>
      </c>
      <c r="AJ35" s="343" t="e">
        <v>#REF!</v>
      </c>
      <c r="AK35" s="343" t="e">
        <v>#REF!</v>
      </c>
      <c r="AL35" s="343" t="e">
        <v>#REF!</v>
      </c>
      <c r="AM35" s="343" t="e">
        <v>#REF!</v>
      </c>
      <c r="AN35" s="343" t="e">
        <v>#REF!</v>
      </c>
      <c r="AO35" s="343" t="e">
        <v>#REF!</v>
      </c>
      <c r="AP35" s="343" t="e">
        <v>#REF!</v>
      </c>
      <c r="AQ35" s="343" t="e">
        <v>#REF!</v>
      </c>
      <c r="AR35" s="343" t="e">
        <v>#REF!</v>
      </c>
      <c r="AS35" s="343" t="e">
        <v>#REF!</v>
      </c>
      <c r="AT35" s="343" t="e">
        <v>#REF!</v>
      </c>
      <c r="AU35" s="343" t="e">
        <v>#REF!</v>
      </c>
      <c r="AV35" s="343" t="e">
        <v>#REF!</v>
      </c>
      <c r="AW35" s="343" t="e">
        <v>#REF!</v>
      </c>
      <c r="AX35" s="343" t="e">
        <v>#REF!</v>
      </c>
      <c r="AY35" s="343" t="e">
        <v>#REF!</v>
      </c>
      <c r="AZ35" s="343" t="e">
        <v>#REF!</v>
      </c>
      <c r="BA35" s="343" t="e">
        <v>#REF!</v>
      </c>
      <c r="BB35" s="343" t="e">
        <v>#REF!</v>
      </c>
      <c r="BC35" s="343" t="e">
        <v>#REF!</v>
      </c>
      <c r="BD35" s="343" t="e">
        <v>#REF!</v>
      </c>
      <c r="BE35" s="343" t="e">
        <v>#REF!</v>
      </c>
      <c r="BF35" s="343" t="e">
        <v>#REF!</v>
      </c>
      <c r="BG35" s="343" t="e">
        <v>#REF!</v>
      </c>
      <c r="BH35" s="343" t="e">
        <v>#REF!</v>
      </c>
      <c r="BI35" s="343" t="e">
        <v>#REF!</v>
      </c>
      <c r="BJ35" s="343" t="e">
        <v>#REF!</v>
      </c>
      <c r="BK35" s="343" t="e">
        <v>#REF!</v>
      </c>
      <c r="BL35" s="338"/>
      <c r="BM35" s="338"/>
      <c r="BN35" s="338"/>
      <c r="BO35" s="338"/>
      <c r="BP35" s="338"/>
      <c r="BQ35" s="338"/>
      <c r="BR35" s="338"/>
      <c r="BS35" s="338"/>
      <c r="BT35" s="338"/>
      <c r="BU35" s="338"/>
      <c r="BV35" s="338"/>
      <c r="BW35" s="338"/>
      <c r="BX35" s="338"/>
      <c r="BY35" s="338"/>
      <c r="BZ35" s="338"/>
      <c r="CA35" s="338"/>
      <c r="CB35" s="338"/>
      <c r="CC35" s="338"/>
      <c r="CD35" s="338"/>
      <c r="CE35" s="338"/>
      <c r="CF35" s="338"/>
      <c r="CG35" s="338"/>
      <c r="CH35" s="338"/>
      <c r="CI35" s="338"/>
      <c r="CJ35" s="338"/>
      <c r="CK35" s="338"/>
      <c r="CL35" s="338"/>
      <c r="CM35" s="338"/>
      <c r="CN35" s="338"/>
      <c r="CO35" s="338"/>
      <c r="CP35" s="338"/>
      <c r="CQ35" s="338"/>
      <c r="CR35" s="338"/>
      <c r="CS35" s="338"/>
      <c r="CT35" s="338"/>
      <c r="CU35" s="338"/>
      <c r="CV35" s="338"/>
      <c r="CW35" s="338"/>
      <c r="CX35" s="338"/>
      <c r="CY35" s="338"/>
      <c r="CZ35" s="338"/>
      <c r="DA35" s="338"/>
      <c r="DB35" s="338"/>
      <c r="DC35" s="338"/>
      <c r="DD35" s="338"/>
      <c r="DE35" s="338"/>
      <c r="DF35" s="338"/>
      <c r="DG35" s="338"/>
      <c r="DH35" s="338"/>
      <c r="DI35" s="338"/>
      <c r="DJ35" s="338"/>
      <c r="DK35" s="338"/>
      <c r="DL35" s="338"/>
      <c r="DM35" s="338"/>
      <c r="DN35" s="338"/>
      <c r="DO35" s="338"/>
      <c r="DP35" s="338"/>
      <c r="DQ35" s="338"/>
      <c r="DR35" s="338"/>
      <c r="DS35" s="338"/>
      <c r="DT35" s="338"/>
      <c r="DU35" s="338"/>
      <c r="DV35" s="338"/>
      <c r="DW35" s="338"/>
      <c r="DX35" s="338"/>
      <c r="DY35" s="338"/>
      <c r="DZ35" s="338"/>
      <c r="EA35" s="338"/>
      <c r="EB35" s="338"/>
      <c r="EC35" s="338"/>
      <c r="ED35" s="338"/>
      <c r="EE35" s="338"/>
      <c r="EF35" s="338"/>
      <c r="EG35" s="338"/>
      <c r="EH35" s="338"/>
      <c r="EI35" s="338"/>
      <c r="EJ35" s="338"/>
      <c r="EK35" s="338"/>
      <c r="EL35" s="338"/>
      <c r="EM35" s="338"/>
      <c r="EN35" s="338"/>
      <c r="EO35" s="338"/>
      <c r="EP35" s="338"/>
      <c r="EQ35" s="338"/>
      <c r="ER35" s="338"/>
      <c r="ES35" s="338"/>
      <c r="ET35" s="338"/>
      <c r="EU35" s="338"/>
      <c r="EV35" s="338"/>
      <c r="EW35" s="338"/>
      <c r="EX35" s="338"/>
      <c r="EY35" s="338"/>
      <c r="EZ35" s="338"/>
      <c r="FA35" s="338"/>
      <c r="FB35" s="338"/>
      <c r="FC35" s="338"/>
      <c r="FD35" s="338"/>
      <c r="FE35" s="338"/>
      <c r="FF35" s="338"/>
      <c r="FG35" s="338"/>
      <c r="FH35" s="338"/>
      <c r="FI35" s="338"/>
      <c r="FJ35" s="338"/>
      <c r="FK35" s="338"/>
      <c r="FL35" s="338"/>
      <c r="FM35" s="338"/>
      <c r="FN35" s="338"/>
      <c r="FO35" s="338"/>
      <c r="FP35" s="338"/>
      <c r="FQ35" s="338"/>
      <c r="FR35" s="338"/>
      <c r="FS35" s="338"/>
      <c r="FT35" s="338"/>
      <c r="FU35" s="338"/>
      <c r="FV35" s="338"/>
      <c r="FW35" s="338"/>
      <c r="FX35" s="338"/>
      <c r="FY35" s="338"/>
      <c r="FZ35" s="338"/>
      <c r="GA35" s="338"/>
      <c r="GB35" s="338"/>
      <c r="GC35" s="338"/>
      <c r="GD35" s="338"/>
      <c r="GE35" s="338"/>
      <c r="GF35" s="338"/>
      <c r="GG35" s="338"/>
      <c r="GH35" s="338"/>
      <c r="GI35" s="338"/>
      <c r="GJ35" s="338"/>
      <c r="GK35" s="338"/>
      <c r="GL35" s="338"/>
      <c r="GM35" s="338"/>
      <c r="GN35" s="338"/>
      <c r="GO35" s="338"/>
      <c r="GP35" s="338"/>
      <c r="GQ35" s="338"/>
      <c r="GR35" s="338"/>
      <c r="GS35" s="338"/>
      <c r="GT35" s="338"/>
      <c r="GU35" s="338"/>
      <c r="GV35" s="338"/>
      <c r="GW35" s="338"/>
      <c r="GX35" s="338"/>
      <c r="GY35" s="338"/>
      <c r="GZ35" s="338"/>
      <c r="HA35" s="338"/>
      <c r="HB35" s="338"/>
      <c r="HC35" s="338"/>
      <c r="HD35" s="338"/>
      <c r="HE35" s="338"/>
      <c r="HF35" s="338"/>
      <c r="HG35" s="338"/>
      <c r="HH35" s="338"/>
      <c r="HI35" s="338"/>
      <c r="HJ35" s="338"/>
      <c r="HK35" s="338"/>
      <c r="HL35" s="338"/>
      <c r="HM35" s="338"/>
      <c r="HN35" s="338"/>
      <c r="HO35" s="338"/>
      <c r="HP35" s="338"/>
      <c r="HQ35" s="338"/>
      <c r="HR35" s="338"/>
      <c r="HS35" s="338"/>
      <c r="HT35" s="338"/>
      <c r="HU35" s="338"/>
      <c r="HV35" s="338"/>
      <c r="HW35" s="338"/>
      <c r="HX35" s="338"/>
      <c r="HY35" s="338"/>
      <c r="HZ35" s="338"/>
      <c r="IA35" s="338"/>
      <c r="IB35" s="338"/>
      <c r="IC35" s="338"/>
      <c r="ID35" s="338"/>
      <c r="IE35" s="338"/>
      <c r="IF35" s="338"/>
      <c r="IG35" s="338"/>
      <c r="IH35" s="338"/>
      <c r="II35" s="338"/>
      <c r="IJ35" s="338"/>
      <c r="IK35" s="338"/>
      <c r="IL35" s="338"/>
      <c r="IM35" s="338"/>
      <c r="IN35" s="338"/>
      <c r="IO35" s="338"/>
      <c r="IP35" s="338"/>
      <c r="IQ35" s="338"/>
      <c r="IR35" s="338"/>
    </row>
    <row r="36" spans="1:252">
      <c r="B36" s="336" t="e">
        <v>#REF!</v>
      </c>
      <c r="C36" s="332"/>
      <c r="D36" s="344" t="e">
        <v>#REF!</v>
      </c>
      <c r="E36" s="344" t="e">
        <v>#REF!</v>
      </c>
      <c r="F36" s="344" t="e">
        <v>#REF!</v>
      </c>
      <c r="G36" s="344" t="e">
        <v>#REF!</v>
      </c>
      <c r="H36" s="344" t="e">
        <v>#REF!</v>
      </c>
      <c r="I36" s="344" t="e">
        <v>#REF!</v>
      </c>
      <c r="J36" s="344" t="e">
        <v>#REF!</v>
      </c>
      <c r="K36" s="344" t="e">
        <v>#REF!</v>
      </c>
      <c r="L36" s="344" t="e">
        <v>#REF!</v>
      </c>
      <c r="M36" s="344" t="e">
        <v>#REF!</v>
      </c>
      <c r="N36" s="344" t="e">
        <v>#REF!</v>
      </c>
      <c r="O36" s="344" t="e">
        <v>#REF!</v>
      </c>
      <c r="P36" s="344" t="e">
        <v>#REF!</v>
      </c>
      <c r="Q36" s="344" t="e">
        <v>#REF!</v>
      </c>
      <c r="R36" s="344" t="e">
        <v>#REF!</v>
      </c>
      <c r="S36" s="344" t="e">
        <v>#REF!</v>
      </c>
      <c r="T36" s="344" t="e">
        <v>#REF!</v>
      </c>
      <c r="U36" s="344" t="e">
        <v>#REF!</v>
      </c>
      <c r="V36" s="344" t="e">
        <v>#REF!</v>
      </c>
      <c r="W36" s="344" t="e">
        <v>#REF!</v>
      </c>
      <c r="X36" s="344" t="e">
        <v>#REF!</v>
      </c>
      <c r="Y36" s="344" t="e">
        <v>#REF!</v>
      </c>
      <c r="Z36" s="344" t="e">
        <v>#REF!</v>
      </c>
      <c r="AA36" s="344" t="e">
        <v>#REF!</v>
      </c>
      <c r="AB36" s="344" t="e">
        <v>#REF!</v>
      </c>
      <c r="AC36" s="344" t="e">
        <v>#REF!</v>
      </c>
      <c r="AD36" s="344" t="e">
        <v>#REF!</v>
      </c>
      <c r="AE36" s="344" t="e">
        <v>#REF!</v>
      </c>
      <c r="AF36" s="344" t="e">
        <v>#REF!</v>
      </c>
      <c r="AG36" s="344" t="e">
        <v>#REF!</v>
      </c>
      <c r="AH36" s="344" t="e">
        <v>#REF!</v>
      </c>
      <c r="AI36" s="344" t="e">
        <v>#REF!</v>
      </c>
      <c r="AJ36" s="344" t="e">
        <v>#REF!</v>
      </c>
      <c r="AK36" s="344" t="e">
        <v>#REF!</v>
      </c>
      <c r="AL36" s="344" t="e">
        <v>#REF!</v>
      </c>
      <c r="AM36" s="344" t="e">
        <v>#REF!</v>
      </c>
      <c r="AN36" s="344" t="e">
        <v>#REF!</v>
      </c>
      <c r="AO36" s="344" t="e">
        <v>#REF!</v>
      </c>
      <c r="AP36" s="344" t="e">
        <v>#REF!</v>
      </c>
      <c r="AQ36" s="344" t="e">
        <v>#REF!</v>
      </c>
      <c r="AR36" s="344" t="e">
        <v>#REF!</v>
      </c>
      <c r="AS36" s="344" t="e">
        <v>#REF!</v>
      </c>
      <c r="AT36" s="344" t="e">
        <v>#REF!</v>
      </c>
      <c r="AU36" s="344" t="e">
        <v>#REF!</v>
      </c>
      <c r="AV36" s="344" t="e">
        <v>#REF!</v>
      </c>
      <c r="AW36" s="344" t="e">
        <v>#REF!</v>
      </c>
      <c r="AX36" s="344" t="e">
        <v>#REF!</v>
      </c>
      <c r="AY36" s="344" t="e">
        <v>#REF!</v>
      </c>
      <c r="AZ36" s="344" t="e">
        <v>#REF!</v>
      </c>
      <c r="BA36" s="344" t="e">
        <v>#REF!</v>
      </c>
      <c r="BB36" s="344" t="e">
        <v>#REF!</v>
      </c>
      <c r="BC36" s="344" t="e">
        <v>#REF!</v>
      </c>
      <c r="BD36" s="344" t="e">
        <v>#REF!</v>
      </c>
      <c r="BE36" s="344" t="e">
        <v>#REF!</v>
      </c>
      <c r="BF36" s="344" t="e">
        <v>#REF!</v>
      </c>
      <c r="BG36" s="344" t="e">
        <v>#REF!</v>
      </c>
      <c r="BH36" s="344" t="e">
        <v>#REF!</v>
      </c>
      <c r="BI36" s="344" t="e">
        <v>#REF!</v>
      </c>
      <c r="BJ36" s="344" t="e">
        <v>#REF!</v>
      </c>
      <c r="BK36" s="344" t="e">
        <v>#REF!</v>
      </c>
      <c r="IR36" s="325"/>
    </row>
    <row r="37" spans="1:252" s="345" customFormat="1">
      <c r="A37" s="325"/>
      <c r="B37" s="325"/>
      <c r="C37" s="301"/>
      <c r="D37" s="343"/>
      <c r="E37" s="343"/>
      <c r="F37" s="343"/>
      <c r="G37" s="343"/>
      <c r="H37" s="343"/>
      <c r="I37" s="343"/>
      <c r="J37" s="343"/>
      <c r="K37" s="343"/>
      <c r="L37" s="343"/>
      <c r="M37" s="343"/>
      <c r="N37" s="343"/>
      <c r="O37" s="343"/>
      <c r="P37" s="343"/>
      <c r="Q37" s="343"/>
      <c r="R37" s="343"/>
      <c r="S37" s="343"/>
      <c r="T37" s="343"/>
      <c r="U37" s="343"/>
      <c r="V37" s="343"/>
      <c r="W37" s="343"/>
      <c r="X37" s="343"/>
      <c r="Y37" s="343"/>
      <c r="Z37" s="343"/>
      <c r="AA37" s="343"/>
      <c r="AB37" s="343"/>
      <c r="AC37" s="343"/>
      <c r="AD37" s="343"/>
      <c r="AE37" s="343"/>
      <c r="AF37" s="343"/>
      <c r="AG37" s="343"/>
      <c r="AH37" s="343"/>
      <c r="AI37" s="343"/>
      <c r="AJ37" s="343"/>
      <c r="AK37" s="343"/>
      <c r="AL37" s="343"/>
      <c r="AM37" s="343"/>
      <c r="AN37" s="343"/>
      <c r="AO37" s="343"/>
      <c r="AP37" s="343"/>
      <c r="AQ37" s="343"/>
      <c r="AR37" s="343"/>
      <c r="AS37" s="343"/>
      <c r="AT37" s="343"/>
      <c r="AU37" s="343"/>
      <c r="AV37" s="343"/>
      <c r="AW37" s="343"/>
      <c r="AX37" s="343"/>
      <c r="AY37" s="343"/>
      <c r="AZ37" s="343"/>
      <c r="BA37" s="343"/>
      <c r="BB37" s="343"/>
      <c r="BC37" s="343"/>
      <c r="BD37" s="343"/>
      <c r="BE37" s="343"/>
      <c r="BF37" s="343"/>
      <c r="BG37" s="343"/>
      <c r="BH37" s="343"/>
      <c r="BI37" s="343"/>
      <c r="BJ37" s="343"/>
      <c r="BK37" s="343"/>
      <c r="BL37" s="325"/>
      <c r="BM37" s="325"/>
      <c r="BN37" s="325"/>
      <c r="BO37" s="325"/>
      <c r="BP37" s="325"/>
      <c r="BQ37" s="325"/>
      <c r="BR37" s="325"/>
      <c r="BS37" s="325"/>
      <c r="BT37" s="325"/>
      <c r="BU37" s="325"/>
      <c r="BV37" s="325"/>
      <c r="BW37" s="325"/>
      <c r="BX37" s="325"/>
      <c r="BY37" s="325"/>
      <c r="BZ37" s="325"/>
      <c r="CA37" s="325"/>
      <c r="CB37" s="325"/>
      <c r="CC37" s="325"/>
      <c r="CD37" s="325"/>
      <c r="CE37" s="325"/>
      <c r="CF37" s="325"/>
      <c r="CG37" s="325"/>
      <c r="CH37" s="325"/>
      <c r="CI37" s="325"/>
      <c r="CJ37" s="325"/>
      <c r="CK37" s="325"/>
      <c r="CL37" s="325"/>
      <c r="CM37" s="325"/>
      <c r="CN37" s="325"/>
      <c r="CO37" s="325"/>
      <c r="CP37" s="325"/>
      <c r="CQ37" s="325"/>
      <c r="CR37" s="325"/>
      <c r="CS37" s="325"/>
      <c r="CT37" s="325"/>
      <c r="CU37" s="325"/>
      <c r="CV37" s="325"/>
      <c r="CW37" s="325"/>
      <c r="CX37" s="325"/>
      <c r="CY37" s="325"/>
      <c r="CZ37" s="325"/>
      <c r="DA37" s="325"/>
      <c r="DB37" s="325"/>
      <c r="DC37" s="325"/>
      <c r="DD37" s="325"/>
      <c r="DE37" s="325"/>
      <c r="DF37" s="325"/>
      <c r="DG37" s="325"/>
      <c r="DH37" s="325"/>
      <c r="DI37" s="325"/>
      <c r="DJ37" s="325"/>
      <c r="DK37" s="325"/>
      <c r="DL37" s="325"/>
      <c r="DM37" s="325"/>
      <c r="DN37" s="325"/>
      <c r="DO37" s="325"/>
      <c r="DP37" s="325"/>
      <c r="DQ37" s="325"/>
      <c r="DR37" s="325"/>
      <c r="DS37" s="325"/>
      <c r="DT37" s="325"/>
      <c r="DU37" s="325"/>
      <c r="DV37" s="325"/>
      <c r="DW37" s="325"/>
      <c r="DX37" s="325"/>
      <c r="DY37" s="325"/>
      <c r="DZ37" s="325"/>
      <c r="EA37" s="325"/>
      <c r="EB37" s="325"/>
      <c r="EC37" s="325"/>
      <c r="ED37" s="325"/>
      <c r="EE37" s="325"/>
      <c r="EF37" s="325"/>
      <c r="EG37" s="325"/>
      <c r="EH37" s="325"/>
      <c r="EI37" s="325"/>
      <c r="EJ37" s="325"/>
      <c r="EK37" s="325"/>
      <c r="EL37" s="325"/>
      <c r="EM37" s="325"/>
      <c r="EN37" s="325"/>
      <c r="EO37" s="325"/>
      <c r="EP37" s="325"/>
      <c r="EQ37" s="325"/>
      <c r="ER37" s="325"/>
      <c r="ES37" s="325"/>
      <c r="ET37" s="325"/>
      <c r="EU37" s="325"/>
      <c r="EV37" s="325"/>
      <c r="EW37" s="325"/>
      <c r="EX37" s="325"/>
      <c r="EY37" s="325"/>
      <c r="EZ37" s="325"/>
      <c r="FA37" s="325"/>
      <c r="FB37" s="325"/>
      <c r="FC37" s="325"/>
      <c r="FD37" s="325"/>
      <c r="FE37" s="325"/>
      <c r="FF37" s="325"/>
      <c r="FG37" s="325"/>
      <c r="FH37" s="325"/>
      <c r="FI37" s="325"/>
      <c r="FJ37" s="325"/>
      <c r="FK37" s="325"/>
      <c r="FL37" s="325"/>
      <c r="FM37" s="325"/>
      <c r="FN37" s="325"/>
      <c r="FO37" s="325"/>
      <c r="FP37" s="325"/>
      <c r="FQ37" s="325"/>
      <c r="FR37" s="325"/>
      <c r="FS37" s="325"/>
      <c r="FT37" s="325"/>
      <c r="FU37" s="325"/>
      <c r="FV37" s="325"/>
      <c r="FW37" s="325"/>
      <c r="FX37" s="325"/>
      <c r="FY37" s="325"/>
      <c r="FZ37" s="325"/>
      <c r="GA37" s="325"/>
      <c r="GB37" s="325"/>
      <c r="GC37" s="325"/>
      <c r="GD37" s="325"/>
      <c r="GE37" s="325"/>
      <c r="GF37" s="325"/>
      <c r="GG37" s="325"/>
      <c r="GH37" s="325"/>
      <c r="GI37" s="325"/>
      <c r="GJ37" s="325"/>
      <c r="GK37" s="325"/>
      <c r="GL37" s="325"/>
      <c r="GM37" s="325"/>
      <c r="GN37" s="325"/>
      <c r="GO37" s="325"/>
      <c r="GP37" s="325"/>
      <c r="GQ37" s="325"/>
      <c r="GR37" s="325"/>
      <c r="GS37" s="325"/>
      <c r="GT37" s="325"/>
      <c r="GU37" s="325"/>
      <c r="GV37" s="325"/>
      <c r="GW37" s="325"/>
      <c r="GX37" s="325"/>
      <c r="GY37" s="325"/>
      <c r="GZ37" s="325"/>
      <c r="HA37" s="325"/>
      <c r="HB37" s="325"/>
      <c r="HC37" s="325"/>
      <c r="HD37" s="325"/>
      <c r="HE37" s="325"/>
      <c r="HF37" s="325"/>
      <c r="HG37" s="325"/>
      <c r="HH37" s="325"/>
      <c r="HI37" s="325"/>
      <c r="HJ37" s="325"/>
      <c r="HK37" s="325"/>
      <c r="HL37" s="325"/>
      <c r="HM37" s="325"/>
      <c r="HN37" s="325"/>
      <c r="HO37" s="325"/>
      <c r="HP37" s="325"/>
      <c r="HQ37" s="325"/>
      <c r="HR37" s="325"/>
      <c r="HS37" s="325"/>
      <c r="HT37" s="325"/>
      <c r="HU37" s="325"/>
      <c r="HV37" s="325"/>
      <c r="HW37" s="325"/>
      <c r="HX37" s="325"/>
      <c r="HY37" s="325"/>
      <c r="HZ37" s="325"/>
      <c r="IA37" s="325"/>
      <c r="IB37" s="325"/>
      <c r="IC37" s="325"/>
      <c r="ID37" s="325"/>
      <c r="IE37" s="325"/>
      <c r="IF37" s="325"/>
      <c r="IG37" s="325"/>
      <c r="IH37" s="325"/>
      <c r="II37" s="325"/>
      <c r="IJ37" s="325"/>
      <c r="IK37" s="325"/>
      <c r="IL37" s="325"/>
      <c r="IM37" s="325"/>
      <c r="IN37" s="325"/>
      <c r="IO37" s="325"/>
      <c r="IP37" s="325"/>
      <c r="IQ37" s="325"/>
      <c r="IR37" s="325"/>
    </row>
    <row r="38" spans="1:252">
      <c r="B38" s="336" t="e">
        <v>#REF!</v>
      </c>
      <c r="C38" s="332"/>
      <c r="D38" s="344" t="e">
        <v>#REF!</v>
      </c>
      <c r="E38" s="344" t="e">
        <v>#REF!</v>
      </c>
      <c r="F38" s="344" t="e">
        <v>#REF!</v>
      </c>
      <c r="G38" s="344" t="e">
        <v>#REF!</v>
      </c>
      <c r="H38" s="344" t="e">
        <v>#REF!</v>
      </c>
      <c r="I38" s="344" t="e">
        <v>#REF!</v>
      </c>
      <c r="J38" s="344" t="e">
        <v>#REF!</v>
      </c>
      <c r="K38" s="344" t="e">
        <v>#REF!</v>
      </c>
      <c r="L38" s="344" t="e">
        <v>#REF!</v>
      </c>
      <c r="M38" s="344" t="e">
        <v>#REF!</v>
      </c>
      <c r="N38" s="344" t="e">
        <v>#REF!</v>
      </c>
      <c r="O38" s="344" t="e">
        <v>#REF!</v>
      </c>
      <c r="P38" s="344" t="e">
        <v>#REF!</v>
      </c>
      <c r="Q38" s="344" t="e">
        <v>#REF!</v>
      </c>
      <c r="R38" s="344" t="e">
        <v>#REF!</v>
      </c>
      <c r="S38" s="344" t="e">
        <v>#REF!</v>
      </c>
      <c r="T38" s="344" t="e">
        <v>#REF!</v>
      </c>
      <c r="U38" s="344" t="e">
        <v>#REF!</v>
      </c>
      <c r="V38" s="344" t="e">
        <v>#REF!</v>
      </c>
      <c r="W38" s="344" t="e">
        <v>#REF!</v>
      </c>
      <c r="X38" s="344" t="e">
        <v>#REF!</v>
      </c>
      <c r="Y38" s="344" t="e">
        <v>#REF!</v>
      </c>
      <c r="Z38" s="344" t="e">
        <v>#REF!</v>
      </c>
      <c r="AA38" s="344" t="e">
        <v>#REF!</v>
      </c>
      <c r="AB38" s="344" t="e">
        <v>#REF!</v>
      </c>
      <c r="AC38" s="344" t="e">
        <v>#REF!</v>
      </c>
      <c r="AD38" s="344" t="e">
        <v>#REF!</v>
      </c>
      <c r="AE38" s="344" t="e">
        <v>#REF!</v>
      </c>
      <c r="AF38" s="344" t="e">
        <v>#REF!</v>
      </c>
      <c r="AG38" s="344" t="e">
        <v>#REF!</v>
      </c>
      <c r="AH38" s="344" t="e">
        <v>#REF!</v>
      </c>
      <c r="AI38" s="344" t="e">
        <v>#REF!</v>
      </c>
      <c r="AJ38" s="344" t="e">
        <v>#REF!</v>
      </c>
      <c r="AK38" s="344" t="e">
        <v>#REF!</v>
      </c>
      <c r="AL38" s="344" t="e">
        <v>#REF!</v>
      </c>
      <c r="AM38" s="344" t="e">
        <v>#REF!</v>
      </c>
      <c r="AN38" s="344" t="e">
        <v>#REF!</v>
      </c>
      <c r="AO38" s="344" t="e">
        <v>#REF!</v>
      </c>
      <c r="AP38" s="344" t="e">
        <v>#REF!</v>
      </c>
      <c r="AQ38" s="344" t="e">
        <v>#REF!</v>
      </c>
      <c r="AR38" s="344" t="e">
        <v>#REF!</v>
      </c>
      <c r="AS38" s="344" t="e">
        <v>#REF!</v>
      </c>
      <c r="AT38" s="344" t="e">
        <v>#REF!</v>
      </c>
      <c r="AU38" s="344" t="e">
        <v>#REF!</v>
      </c>
      <c r="AV38" s="344" t="e">
        <v>#REF!</v>
      </c>
      <c r="AW38" s="344" t="e">
        <v>#REF!</v>
      </c>
      <c r="AX38" s="344" t="e">
        <v>#REF!</v>
      </c>
      <c r="AY38" s="344" t="e">
        <v>#REF!</v>
      </c>
      <c r="AZ38" s="344" t="e">
        <v>#REF!</v>
      </c>
      <c r="BA38" s="344" t="e">
        <v>#REF!</v>
      </c>
      <c r="BB38" s="344" t="e">
        <v>#REF!</v>
      </c>
      <c r="BC38" s="344" t="e">
        <v>#REF!</v>
      </c>
      <c r="BD38" s="344" t="e">
        <v>#REF!</v>
      </c>
      <c r="BE38" s="344" t="e">
        <v>#REF!</v>
      </c>
      <c r="BF38" s="344" t="e">
        <v>#REF!</v>
      </c>
      <c r="BG38" s="344" t="e">
        <v>#REF!</v>
      </c>
      <c r="BH38" s="344" t="e">
        <v>#REF!</v>
      </c>
      <c r="BI38" s="344" t="e">
        <v>#REF!</v>
      </c>
      <c r="BJ38" s="344" t="e">
        <v>#REF!</v>
      </c>
      <c r="BK38" s="344" t="e">
        <v>#REF!</v>
      </c>
      <c r="BL38" s="301"/>
      <c r="BM38" s="301"/>
      <c r="BN38" s="301"/>
      <c r="BO38" s="301"/>
      <c r="BP38" s="301"/>
      <c r="BQ38" s="301"/>
      <c r="BR38" s="301"/>
      <c r="BS38" s="336"/>
      <c r="BT38" s="336"/>
      <c r="BU38" s="336"/>
      <c r="BV38" s="336"/>
      <c r="BW38" s="336"/>
      <c r="BX38" s="336"/>
      <c r="BY38" s="336"/>
      <c r="BZ38" s="336"/>
      <c r="CA38" s="336"/>
      <c r="CB38" s="336"/>
      <c r="CC38" s="336"/>
      <c r="CD38" s="336"/>
      <c r="CE38" s="336"/>
      <c r="CF38" s="336"/>
      <c r="CG38" s="336"/>
      <c r="CH38" s="336"/>
      <c r="CI38" s="336"/>
      <c r="CJ38" s="336"/>
      <c r="CK38" s="336"/>
      <c r="CL38" s="336"/>
      <c r="CM38" s="336"/>
      <c r="CN38" s="336"/>
      <c r="CO38" s="336"/>
      <c r="CP38" s="336"/>
      <c r="CQ38" s="336"/>
      <c r="CR38" s="336"/>
      <c r="CS38" s="336"/>
      <c r="CT38" s="336"/>
      <c r="CU38" s="336"/>
      <c r="CV38" s="336"/>
      <c r="CW38" s="336"/>
      <c r="CX38" s="336"/>
      <c r="CY38" s="336"/>
      <c r="CZ38" s="336"/>
      <c r="DA38" s="336"/>
      <c r="DB38" s="336"/>
      <c r="DC38" s="336"/>
      <c r="DD38" s="336"/>
      <c r="DE38" s="336"/>
      <c r="DF38" s="336"/>
      <c r="DG38" s="336"/>
      <c r="DH38" s="336"/>
      <c r="DI38" s="336"/>
      <c r="DJ38" s="336"/>
      <c r="DK38" s="336"/>
      <c r="DL38" s="336"/>
      <c r="DM38" s="336"/>
      <c r="DN38" s="336"/>
      <c r="DO38" s="336"/>
      <c r="DP38" s="336"/>
      <c r="DQ38" s="336"/>
      <c r="DR38" s="336"/>
      <c r="DS38" s="336"/>
      <c r="DT38" s="336"/>
      <c r="DU38" s="336"/>
      <c r="DV38" s="336"/>
      <c r="DW38" s="336"/>
      <c r="DX38" s="336"/>
      <c r="DY38" s="336"/>
      <c r="DZ38" s="336"/>
      <c r="EA38" s="336"/>
      <c r="EB38" s="336"/>
      <c r="EC38" s="336"/>
      <c r="ED38" s="336"/>
      <c r="EE38" s="336"/>
      <c r="EF38" s="336"/>
      <c r="EG38" s="336"/>
      <c r="EH38" s="336"/>
      <c r="EI38" s="336"/>
      <c r="EJ38" s="336"/>
      <c r="EK38" s="336"/>
      <c r="EL38" s="336"/>
      <c r="EM38" s="336"/>
      <c r="EN38" s="336"/>
      <c r="EO38" s="336"/>
      <c r="EP38" s="336"/>
      <c r="EQ38" s="336"/>
      <c r="ER38" s="336"/>
      <c r="ES38" s="336"/>
      <c r="ET38" s="336"/>
      <c r="EU38" s="336"/>
      <c r="EV38" s="336"/>
      <c r="EW38" s="336"/>
      <c r="EX38" s="336"/>
      <c r="EY38" s="336"/>
      <c r="EZ38" s="336"/>
      <c r="FA38" s="336"/>
      <c r="FB38" s="336"/>
      <c r="FC38" s="336"/>
      <c r="FD38" s="336"/>
      <c r="FE38" s="336"/>
      <c r="FF38" s="336"/>
      <c r="FG38" s="336"/>
      <c r="FH38" s="336"/>
      <c r="FI38" s="336"/>
      <c r="FJ38" s="336"/>
      <c r="FK38" s="336"/>
      <c r="FL38" s="336"/>
      <c r="FM38" s="336"/>
      <c r="FN38" s="336"/>
      <c r="FO38" s="336"/>
      <c r="FP38" s="336"/>
      <c r="FQ38" s="336"/>
      <c r="FR38" s="336"/>
      <c r="FS38" s="336"/>
      <c r="FT38" s="336"/>
      <c r="FU38" s="336"/>
      <c r="FV38" s="336"/>
      <c r="FW38" s="336"/>
      <c r="FX38" s="336"/>
      <c r="FY38" s="336"/>
      <c r="FZ38" s="336"/>
      <c r="GA38" s="336"/>
      <c r="GB38" s="336"/>
      <c r="GC38" s="336"/>
      <c r="GD38" s="336"/>
      <c r="GE38" s="336"/>
      <c r="GF38" s="336"/>
      <c r="GG38" s="336"/>
      <c r="GH38" s="336"/>
      <c r="GI38" s="336"/>
      <c r="GJ38" s="336"/>
      <c r="GK38" s="336"/>
      <c r="GL38" s="336"/>
      <c r="GM38" s="336"/>
      <c r="GN38" s="336"/>
      <c r="GO38" s="336"/>
      <c r="GP38" s="336"/>
      <c r="GQ38" s="336"/>
      <c r="GR38" s="336"/>
      <c r="GS38" s="336"/>
      <c r="GT38" s="336"/>
      <c r="GU38" s="336"/>
      <c r="GV38" s="336"/>
      <c r="GW38" s="336"/>
      <c r="GX38" s="336"/>
      <c r="GY38" s="336"/>
      <c r="GZ38" s="336"/>
      <c r="HA38" s="336"/>
      <c r="HB38" s="336"/>
      <c r="HC38" s="336"/>
      <c r="HD38" s="336"/>
      <c r="HE38" s="336"/>
      <c r="HF38" s="336"/>
      <c r="HG38" s="336"/>
      <c r="HH38" s="336"/>
      <c r="HI38" s="336"/>
      <c r="HJ38" s="336"/>
      <c r="HK38" s="336"/>
      <c r="HL38" s="336"/>
      <c r="HM38" s="336"/>
      <c r="HN38" s="336"/>
      <c r="HO38" s="336"/>
      <c r="HP38" s="336"/>
      <c r="HQ38" s="336"/>
      <c r="HR38" s="336"/>
      <c r="HS38" s="336"/>
      <c r="HT38" s="336"/>
      <c r="HU38" s="336"/>
      <c r="HV38" s="336"/>
      <c r="HW38" s="336"/>
      <c r="HX38" s="336"/>
      <c r="HY38" s="336"/>
      <c r="HZ38" s="336"/>
      <c r="IA38" s="336"/>
      <c r="IB38" s="336"/>
      <c r="IC38" s="336"/>
      <c r="ID38" s="336"/>
      <c r="IE38" s="336"/>
      <c r="IF38" s="336"/>
      <c r="IG38" s="336"/>
      <c r="IH38" s="336"/>
      <c r="II38" s="336"/>
      <c r="IJ38" s="336"/>
      <c r="IK38" s="336"/>
      <c r="IL38" s="336"/>
      <c r="IM38" s="336"/>
      <c r="IN38" s="336"/>
      <c r="IO38" s="336"/>
      <c r="IP38" s="336"/>
      <c r="IQ38" s="336"/>
      <c r="IR38" s="336"/>
    </row>
    <row r="39" spans="1:252">
      <c r="C39" s="301"/>
      <c r="D39" s="343"/>
      <c r="E39" s="343"/>
      <c r="F39" s="343"/>
      <c r="G39" s="343"/>
      <c r="H39" s="343"/>
      <c r="I39" s="343"/>
      <c r="J39" s="343"/>
      <c r="K39" s="343"/>
      <c r="L39" s="343"/>
      <c r="M39" s="343"/>
      <c r="N39" s="343"/>
      <c r="O39" s="343"/>
      <c r="P39" s="343"/>
      <c r="Q39" s="343"/>
      <c r="R39" s="343"/>
      <c r="S39" s="343"/>
      <c r="T39" s="343"/>
      <c r="U39" s="343"/>
      <c r="V39" s="343"/>
      <c r="W39" s="343"/>
      <c r="X39" s="343"/>
      <c r="Y39" s="343"/>
      <c r="Z39" s="343"/>
      <c r="AA39" s="343"/>
      <c r="AB39" s="343"/>
      <c r="AC39" s="343"/>
      <c r="AD39" s="343"/>
      <c r="AE39" s="343"/>
      <c r="AF39" s="343"/>
      <c r="AG39" s="343"/>
      <c r="AH39" s="343"/>
      <c r="AI39" s="343"/>
      <c r="AJ39" s="343"/>
      <c r="AK39" s="343"/>
      <c r="AL39" s="343"/>
      <c r="AM39" s="343"/>
      <c r="AN39" s="343"/>
      <c r="AO39" s="343"/>
      <c r="AP39" s="343"/>
      <c r="AQ39" s="343"/>
      <c r="AR39" s="343"/>
      <c r="AS39" s="343"/>
      <c r="AT39" s="343"/>
      <c r="AU39" s="343"/>
      <c r="AV39" s="343"/>
      <c r="AW39" s="343"/>
      <c r="AX39" s="343"/>
      <c r="AY39" s="343"/>
      <c r="AZ39" s="343"/>
      <c r="BA39" s="343"/>
      <c r="BB39" s="343"/>
      <c r="BC39" s="343"/>
      <c r="BD39" s="343"/>
      <c r="BE39" s="343"/>
      <c r="BF39" s="343"/>
      <c r="BG39" s="343"/>
      <c r="BH39" s="343"/>
      <c r="BI39" s="343"/>
      <c r="BJ39" s="343"/>
      <c r="BK39" s="343"/>
      <c r="BL39" s="301"/>
      <c r="BM39" s="301"/>
      <c r="BN39" s="301"/>
      <c r="BO39" s="301"/>
      <c r="BP39" s="301"/>
      <c r="BQ39" s="301"/>
      <c r="BR39" s="301"/>
      <c r="IR39" s="325"/>
    </row>
    <row r="40" spans="1:252">
      <c r="B40" s="325" t="e">
        <v>#REF!</v>
      </c>
      <c r="C40" s="301"/>
      <c r="D40" s="343" t="e">
        <v>#REF!</v>
      </c>
      <c r="E40" s="343" t="e">
        <v>#REF!</v>
      </c>
      <c r="F40" s="343" t="e">
        <v>#REF!</v>
      </c>
      <c r="G40" s="343" t="e">
        <v>#REF!</v>
      </c>
      <c r="H40" s="343" t="e">
        <v>#REF!</v>
      </c>
      <c r="I40" s="343" t="e">
        <v>#REF!</v>
      </c>
      <c r="J40" s="343" t="e">
        <v>#REF!</v>
      </c>
      <c r="K40" s="343" t="e">
        <v>#REF!</v>
      </c>
      <c r="L40" s="343" t="e">
        <v>#REF!</v>
      </c>
      <c r="M40" s="343" t="e">
        <v>#REF!</v>
      </c>
      <c r="N40" s="343" t="e">
        <v>#REF!</v>
      </c>
      <c r="O40" s="343" t="e">
        <v>#REF!</v>
      </c>
      <c r="P40" s="343" t="e">
        <v>#REF!</v>
      </c>
      <c r="Q40" s="343" t="e">
        <v>#REF!</v>
      </c>
      <c r="R40" s="343" t="e">
        <v>#REF!</v>
      </c>
      <c r="S40" s="343" t="e">
        <v>#REF!</v>
      </c>
      <c r="T40" s="343" t="e">
        <v>#REF!</v>
      </c>
      <c r="U40" s="343" t="e">
        <v>#REF!</v>
      </c>
      <c r="V40" s="343" t="e">
        <v>#REF!</v>
      </c>
      <c r="W40" s="343" t="e">
        <v>#REF!</v>
      </c>
      <c r="X40" s="343" t="e">
        <v>#REF!</v>
      </c>
      <c r="Y40" s="343" t="e">
        <v>#REF!</v>
      </c>
      <c r="Z40" s="343" t="e">
        <v>#REF!</v>
      </c>
      <c r="AA40" s="343" t="e">
        <v>#REF!</v>
      </c>
      <c r="AB40" s="343" t="e">
        <v>#REF!</v>
      </c>
      <c r="AC40" s="343" t="e">
        <v>#REF!</v>
      </c>
      <c r="AD40" s="343" t="e">
        <v>#REF!</v>
      </c>
      <c r="AE40" s="343" t="e">
        <v>#REF!</v>
      </c>
      <c r="AF40" s="343" t="e">
        <v>#REF!</v>
      </c>
      <c r="AG40" s="343" t="e">
        <v>#REF!</v>
      </c>
      <c r="AH40" s="343" t="e">
        <v>#REF!</v>
      </c>
      <c r="AI40" s="343" t="e">
        <v>#REF!</v>
      </c>
      <c r="AJ40" s="343" t="e">
        <v>#REF!</v>
      </c>
      <c r="AK40" s="343" t="e">
        <v>#REF!</v>
      </c>
      <c r="AL40" s="343" t="e">
        <v>#REF!</v>
      </c>
      <c r="AM40" s="343" t="e">
        <v>#REF!</v>
      </c>
      <c r="AN40" s="343" t="e">
        <v>#REF!</v>
      </c>
      <c r="AO40" s="343" t="e">
        <v>#REF!</v>
      </c>
      <c r="AP40" s="343" t="e">
        <v>#REF!</v>
      </c>
      <c r="AQ40" s="343" t="e">
        <v>#REF!</v>
      </c>
      <c r="AR40" s="343" t="e">
        <v>#REF!</v>
      </c>
      <c r="AS40" s="343" t="e">
        <v>#REF!</v>
      </c>
      <c r="AT40" s="343" t="e">
        <v>#REF!</v>
      </c>
      <c r="AU40" s="343" t="e">
        <v>#REF!</v>
      </c>
      <c r="AV40" s="343" t="e">
        <v>#REF!</v>
      </c>
      <c r="AW40" s="343" t="e">
        <v>#REF!</v>
      </c>
      <c r="AX40" s="343" t="e">
        <v>#REF!</v>
      </c>
      <c r="AY40" s="343" t="e">
        <v>#REF!</v>
      </c>
      <c r="AZ40" s="343" t="e">
        <v>#REF!</v>
      </c>
      <c r="BA40" s="343" t="e">
        <v>#REF!</v>
      </c>
      <c r="BB40" s="343" t="e">
        <v>#REF!</v>
      </c>
      <c r="BC40" s="343" t="e">
        <v>#REF!</v>
      </c>
      <c r="BD40" s="343" t="e">
        <v>#REF!</v>
      </c>
      <c r="BE40" s="343" t="e">
        <v>#REF!</v>
      </c>
      <c r="BF40" s="343" t="e">
        <v>#REF!</v>
      </c>
      <c r="BG40" s="343" t="e">
        <v>#REF!</v>
      </c>
      <c r="BH40" s="343" t="e">
        <v>#REF!</v>
      </c>
      <c r="BI40" s="343" t="e">
        <v>#REF!</v>
      </c>
      <c r="BJ40" s="343" t="e">
        <v>#REF!</v>
      </c>
      <c r="BK40" s="343" t="e">
        <v>#REF!</v>
      </c>
      <c r="BL40" s="301"/>
      <c r="BM40" s="301"/>
      <c r="BN40" s="301"/>
      <c r="BO40" s="301"/>
      <c r="BP40" s="301"/>
      <c r="BQ40" s="301"/>
      <c r="BR40" s="301"/>
      <c r="IR40" s="325"/>
    </row>
    <row r="41" spans="1:252">
      <c r="B41" s="325" t="e">
        <v>#REF!</v>
      </c>
      <c r="C41" s="301"/>
      <c r="D41" s="343" t="e">
        <v>#REF!</v>
      </c>
      <c r="E41" s="343" t="e">
        <v>#REF!</v>
      </c>
      <c r="F41" s="343" t="e">
        <v>#REF!</v>
      </c>
      <c r="G41" s="343" t="e">
        <v>#REF!</v>
      </c>
      <c r="H41" s="343" t="e">
        <v>#REF!</v>
      </c>
      <c r="I41" s="343" t="e">
        <v>#REF!</v>
      </c>
      <c r="J41" s="343" t="e">
        <v>#REF!</v>
      </c>
      <c r="K41" s="343" t="e">
        <v>#REF!</v>
      </c>
      <c r="L41" s="343" t="e">
        <v>#REF!</v>
      </c>
      <c r="M41" s="343" t="e">
        <v>#REF!</v>
      </c>
      <c r="N41" s="343" t="e">
        <v>#REF!</v>
      </c>
      <c r="O41" s="343" t="e">
        <v>#REF!</v>
      </c>
      <c r="P41" s="343" t="e">
        <v>#REF!</v>
      </c>
      <c r="Q41" s="343" t="e">
        <v>#REF!</v>
      </c>
      <c r="R41" s="343" t="e">
        <v>#REF!</v>
      </c>
      <c r="S41" s="343" t="e">
        <v>#REF!</v>
      </c>
      <c r="T41" s="343" t="e">
        <v>#REF!</v>
      </c>
      <c r="U41" s="343" t="e">
        <v>#REF!</v>
      </c>
      <c r="V41" s="343" t="e">
        <v>#REF!</v>
      </c>
      <c r="W41" s="343" t="e">
        <v>#REF!</v>
      </c>
      <c r="X41" s="343" t="e">
        <v>#REF!</v>
      </c>
      <c r="Y41" s="343" t="e">
        <v>#REF!</v>
      </c>
      <c r="Z41" s="343" t="e">
        <v>#REF!</v>
      </c>
      <c r="AA41" s="343" t="e">
        <v>#REF!</v>
      </c>
      <c r="AB41" s="343" t="e">
        <v>#REF!</v>
      </c>
      <c r="AC41" s="343" t="e">
        <v>#REF!</v>
      </c>
      <c r="AD41" s="343" t="e">
        <v>#REF!</v>
      </c>
      <c r="AE41" s="343" t="e">
        <v>#REF!</v>
      </c>
      <c r="AF41" s="343" t="e">
        <v>#REF!</v>
      </c>
      <c r="AG41" s="343" t="e">
        <v>#REF!</v>
      </c>
      <c r="AH41" s="343" t="e">
        <v>#REF!</v>
      </c>
      <c r="AI41" s="343" t="e">
        <v>#REF!</v>
      </c>
      <c r="AJ41" s="343" t="e">
        <v>#REF!</v>
      </c>
      <c r="AK41" s="343" t="e">
        <v>#REF!</v>
      </c>
      <c r="AL41" s="343" t="e">
        <v>#REF!</v>
      </c>
      <c r="AM41" s="343" t="e">
        <v>#REF!</v>
      </c>
      <c r="AN41" s="343" t="e">
        <v>#REF!</v>
      </c>
      <c r="AO41" s="343" t="e">
        <v>#REF!</v>
      </c>
      <c r="AP41" s="343" t="e">
        <v>#REF!</v>
      </c>
      <c r="AQ41" s="343" t="e">
        <v>#REF!</v>
      </c>
      <c r="AR41" s="343" t="e">
        <v>#REF!</v>
      </c>
      <c r="AS41" s="343" t="e">
        <v>#REF!</v>
      </c>
      <c r="AT41" s="343" t="e">
        <v>#REF!</v>
      </c>
      <c r="AU41" s="343" t="e">
        <v>#REF!</v>
      </c>
      <c r="AV41" s="343" t="e">
        <v>#REF!</v>
      </c>
      <c r="AW41" s="343" t="e">
        <v>#REF!</v>
      </c>
      <c r="AX41" s="343" t="e">
        <v>#REF!</v>
      </c>
      <c r="AY41" s="343" t="e">
        <v>#REF!</v>
      </c>
      <c r="AZ41" s="343" t="e">
        <v>#REF!</v>
      </c>
      <c r="BA41" s="343" t="e">
        <v>#REF!</v>
      </c>
      <c r="BB41" s="343" t="e">
        <v>#REF!</v>
      </c>
      <c r="BC41" s="343" t="e">
        <v>#REF!</v>
      </c>
      <c r="BD41" s="343" t="e">
        <v>#REF!</v>
      </c>
      <c r="BE41" s="343" t="e">
        <v>#REF!</v>
      </c>
      <c r="BF41" s="343" t="e">
        <v>#REF!</v>
      </c>
      <c r="BG41" s="343" t="e">
        <v>#REF!</v>
      </c>
      <c r="BH41" s="343" t="e">
        <v>#REF!</v>
      </c>
      <c r="BI41" s="343" t="e">
        <v>#REF!</v>
      </c>
      <c r="BJ41" s="343" t="e">
        <v>#REF!</v>
      </c>
      <c r="BK41" s="343" t="e">
        <v>#REF!</v>
      </c>
      <c r="BL41" s="301"/>
      <c r="BM41" s="301"/>
      <c r="BN41" s="301"/>
      <c r="BO41" s="301"/>
      <c r="BP41" s="301"/>
      <c r="BQ41" s="301"/>
      <c r="BR41" s="301"/>
      <c r="IR41" s="325"/>
    </row>
    <row r="42" spans="1:252">
      <c r="B42" s="336" t="e">
        <v>#REF!</v>
      </c>
      <c r="C42" s="332"/>
      <c r="D42" s="344" t="e">
        <v>#REF!</v>
      </c>
      <c r="E42" s="344" t="e">
        <v>#REF!</v>
      </c>
      <c r="F42" s="344" t="e">
        <v>#REF!</v>
      </c>
      <c r="G42" s="344" t="e">
        <v>#REF!</v>
      </c>
      <c r="H42" s="344" t="e">
        <v>#REF!</v>
      </c>
      <c r="I42" s="344" t="e">
        <v>#REF!</v>
      </c>
      <c r="J42" s="344" t="e">
        <v>#REF!</v>
      </c>
      <c r="K42" s="344" t="e">
        <v>#REF!</v>
      </c>
      <c r="L42" s="344" t="e">
        <v>#REF!</v>
      </c>
      <c r="M42" s="344" t="e">
        <v>#REF!</v>
      </c>
      <c r="N42" s="344" t="e">
        <v>#REF!</v>
      </c>
      <c r="O42" s="344" t="e">
        <v>#REF!</v>
      </c>
      <c r="P42" s="344" t="e">
        <v>#REF!</v>
      </c>
      <c r="Q42" s="344" t="e">
        <v>#REF!</v>
      </c>
      <c r="R42" s="344" t="e">
        <v>#REF!</v>
      </c>
      <c r="S42" s="344" t="e">
        <v>#REF!</v>
      </c>
      <c r="T42" s="344" t="e">
        <v>#REF!</v>
      </c>
      <c r="U42" s="344" t="e">
        <v>#REF!</v>
      </c>
      <c r="V42" s="344" t="e">
        <v>#REF!</v>
      </c>
      <c r="W42" s="344" t="e">
        <v>#REF!</v>
      </c>
      <c r="X42" s="344" t="e">
        <v>#REF!</v>
      </c>
      <c r="Y42" s="344" t="e">
        <v>#REF!</v>
      </c>
      <c r="Z42" s="344" t="e">
        <v>#REF!</v>
      </c>
      <c r="AA42" s="344" t="e">
        <v>#REF!</v>
      </c>
      <c r="AB42" s="344" t="e">
        <v>#REF!</v>
      </c>
      <c r="AC42" s="344" t="e">
        <v>#REF!</v>
      </c>
      <c r="AD42" s="344" t="e">
        <v>#REF!</v>
      </c>
      <c r="AE42" s="344" t="e">
        <v>#REF!</v>
      </c>
      <c r="AF42" s="344" t="e">
        <v>#REF!</v>
      </c>
      <c r="AG42" s="344" t="e">
        <v>#REF!</v>
      </c>
      <c r="AH42" s="344" t="e">
        <v>#REF!</v>
      </c>
      <c r="AI42" s="344" t="e">
        <v>#REF!</v>
      </c>
      <c r="AJ42" s="344" t="e">
        <v>#REF!</v>
      </c>
      <c r="AK42" s="344" t="e">
        <v>#REF!</v>
      </c>
      <c r="AL42" s="344" t="e">
        <v>#REF!</v>
      </c>
      <c r="AM42" s="344" t="e">
        <v>#REF!</v>
      </c>
      <c r="AN42" s="344" t="e">
        <v>#REF!</v>
      </c>
      <c r="AO42" s="344" t="e">
        <v>#REF!</v>
      </c>
      <c r="AP42" s="344" t="e">
        <v>#REF!</v>
      </c>
      <c r="AQ42" s="344" t="e">
        <v>#REF!</v>
      </c>
      <c r="AR42" s="344" t="e">
        <v>#REF!</v>
      </c>
      <c r="AS42" s="344" t="e">
        <v>#REF!</v>
      </c>
      <c r="AT42" s="344" t="e">
        <v>#REF!</v>
      </c>
      <c r="AU42" s="344" t="e">
        <v>#REF!</v>
      </c>
      <c r="AV42" s="344" t="e">
        <v>#REF!</v>
      </c>
      <c r="AW42" s="344" t="e">
        <v>#REF!</v>
      </c>
      <c r="AX42" s="344" t="e">
        <v>#REF!</v>
      </c>
      <c r="AY42" s="344" t="e">
        <v>#REF!</v>
      </c>
      <c r="AZ42" s="344" t="e">
        <v>#REF!</v>
      </c>
      <c r="BA42" s="344" t="e">
        <v>#REF!</v>
      </c>
      <c r="BB42" s="344" t="e">
        <v>#REF!</v>
      </c>
      <c r="BC42" s="344" t="e">
        <v>#REF!</v>
      </c>
      <c r="BD42" s="344" t="e">
        <v>#REF!</v>
      </c>
      <c r="BE42" s="344" t="e">
        <v>#REF!</v>
      </c>
      <c r="BF42" s="344" t="e">
        <v>#REF!</v>
      </c>
      <c r="BG42" s="344" t="e">
        <v>#REF!</v>
      </c>
      <c r="BH42" s="344" t="e">
        <v>#REF!</v>
      </c>
      <c r="BI42" s="344" t="e">
        <v>#REF!</v>
      </c>
      <c r="BJ42" s="344" t="e">
        <v>#REF!</v>
      </c>
      <c r="BK42" s="344" t="e">
        <v>#REF!</v>
      </c>
      <c r="BL42" s="301"/>
      <c r="BM42" s="301"/>
      <c r="BN42" s="301"/>
      <c r="BO42" s="301"/>
      <c r="BP42" s="301"/>
      <c r="BQ42" s="301"/>
      <c r="BR42" s="301"/>
      <c r="IR42" s="325"/>
    </row>
    <row r="43" spans="1:252">
      <c r="C43" s="301"/>
      <c r="D43" s="343"/>
      <c r="E43" s="343"/>
      <c r="F43" s="343"/>
      <c r="G43" s="343"/>
      <c r="H43" s="343"/>
      <c r="I43" s="343"/>
      <c r="J43" s="343"/>
      <c r="K43" s="343"/>
      <c r="L43" s="343"/>
      <c r="M43" s="343"/>
      <c r="N43" s="343"/>
      <c r="O43" s="343"/>
      <c r="P43" s="343"/>
      <c r="Q43" s="343"/>
      <c r="R43" s="343"/>
      <c r="S43" s="343"/>
      <c r="T43" s="343"/>
      <c r="U43" s="343"/>
      <c r="V43" s="343"/>
      <c r="W43" s="343"/>
      <c r="X43" s="343"/>
      <c r="Y43" s="343"/>
      <c r="Z43" s="343"/>
      <c r="AA43" s="343"/>
      <c r="AB43" s="343"/>
      <c r="AC43" s="343"/>
      <c r="AD43" s="343"/>
      <c r="AE43" s="343"/>
      <c r="AF43" s="343"/>
      <c r="AG43" s="343"/>
      <c r="AH43" s="343"/>
      <c r="AI43" s="343"/>
      <c r="AJ43" s="343"/>
      <c r="AK43" s="343"/>
      <c r="AL43" s="343"/>
      <c r="AM43" s="343"/>
      <c r="AN43" s="343"/>
      <c r="AO43" s="343"/>
      <c r="AP43" s="343"/>
      <c r="AQ43" s="343"/>
      <c r="AR43" s="343"/>
      <c r="AS43" s="343"/>
      <c r="AT43" s="343"/>
      <c r="AU43" s="343"/>
      <c r="AV43" s="343"/>
      <c r="AW43" s="343"/>
      <c r="AX43" s="343"/>
      <c r="AY43" s="343"/>
      <c r="AZ43" s="343"/>
      <c r="BA43" s="343"/>
      <c r="BB43" s="343"/>
      <c r="BC43" s="343"/>
      <c r="BD43" s="343"/>
      <c r="BE43" s="343"/>
      <c r="BF43" s="343"/>
      <c r="BG43" s="343"/>
      <c r="BH43" s="343"/>
      <c r="BI43" s="343"/>
      <c r="BJ43" s="343"/>
      <c r="BK43" s="343"/>
      <c r="BL43" s="301"/>
      <c r="BM43" s="301"/>
      <c r="BN43" s="301"/>
      <c r="BO43" s="301"/>
      <c r="BP43" s="301"/>
      <c r="BQ43" s="301"/>
      <c r="BR43" s="301"/>
      <c r="IR43" s="325"/>
    </row>
    <row r="44" spans="1:252">
      <c r="A44" s="338"/>
      <c r="B44" s="338"/>
      <c r="C44" s="301"/>
      <c r="D44" s="338"/>
      <c r="E44" s="338"/>
      <c r="F44" s="338"/>
      <c r="G44" s="338"/>
      <c r="H44" s="338"/>
      <c r="I44" s="338"/>
      <c r="J44" s="338"/>
      <c r="K44" s="338"/>
      <c r="L44" s="338"/>
      <c r="M44" s="338"/>
      <c r="N44" s="338"/>
      <c r="O44" s="338"/>
      <c r="P44" s="338"/>
      <c r="Q44" s="338"/>
      <c r="R44" s="338"/>
      <c r="S44" s="338"/>
      <c r="T44" s="338"/>
      <c r="U44" s="338"/>
      <c r="V44" s="338"/>
      <c r="W44" s="338"/>
      <c r="X44" s="338"/>
      <c r="Y44" s="338"/>
      <c r="Z44" s="338"/>
      <c r="AA44" s="338"/>
      <c r="AB44" s="338"/>
      <c r="AC44" s="338"/>
      <c r="AD44" s="338"/>
      <c r="AE44" s="338"/>
      <c r="AF44" s="338"/>
      <c r="AG44" s="338"/>
      <c r="AH44" s="338"/>
      <c r="AI44" s="338"/>
      <c r="AJ44" s="338"/>
      <c r="AK44" s="338"/>
      <c r="AL44" s="338"/>
      <c r="AM44" s="338"/>
      <c r="AN44" s="338"/>
      <c r="AO44" s="338"/>
      <c r="AP44" s="338"/>
      <c r="AQ44" s="338"/>
      <c r="AR44" s="338"/>
      <c r="AS44" s="338"/>
      <c r="AT44" s="338"/>
      <c r="AU44" s="338"/>
      <c r="AV44" s="338"/>
      <c r="AW44" s="338"/>
      <c r="AX44" s="338"/>
      <c r="AY44" s="338"/>
      <c r="AZ44" s="338"/>
      <c r="BA44" s="338"/>
      <c r="BB44" s="338"/>
      <c r="BC44" s="338"/>
      <c r="BD44" s="338"/>
      <c r="BE44" s="338"/>
      <c r="BF44" s="338"/>
      <c r="BG44" s="338"/>
      <c r="BH44" s="338"/>
      <c r="BI44" s="338"/>
      <c r="BJ44" s="338"/>
      <c r="BK44" s="338"/>
      <c r="BL44" s="338"/>
      <c r="BM44" s="338"/>
      <c r="BN44" s="338"/>
      <c r="BO44" s="338"/>
      <c r="BP44" s="338"/>
      <c r="BQ44" s="338"/>
      <c r="BR44" s="338"/>
      <c r="BS44" s="338"/>
      <c r="BT44" s="338"/>
      <c r="BU44" s="338"/>
      <c r="BV44" s="338"/>
      <c r="BW44" s="338"/>
      <c r="BX44" s="338"/>
      <c r="BY44" s="338"/>
      <c r="BZ44" s="338"/>
      <c r="CA44" s="338"/>
      <c r="CB44" s="338"/>
      <c r="CC44" s="338"/>
      <c r="CD44" s="338"/>
      <c r="CE44" s="338"/>
      <c r="CF44" s="338"/>
      <c r="CG44" s="338"/>
      <c r="CH44" s="338"/>
      <c r="CI44" s="338"/>
      <c r="CJ44" s="338"/>
      <c r="CK44" s="338"/>
      <c r="CL44" s="338"/>
      <c r="CM44" s="338"/>
      <c r="CN44" s="338"/>
      <c r="CO44" s="338"/>
      <c r="CP44" s="338"/>
      <c r="CQ44" s="338"/>
      <c r="CR44" s="338"/>
      <c r="CS44" s="338"/>
      <c r="CT44" s="338"/>
      <c r="CU44" s="338"/>
      <c r="CV44" s="338"/>
      <c r="CW44" s="338"/>
      <c r="CX44" s="338"/>
      <c r="CY44" s="338"/>
      <c r="CZ44" s="338"/>
      <c r="DA44" s="338"/>
      <c r="DB44" s="338"/>
      <c r="DC44" s="338"/>
      <c r="DD44" s="338"/>
      <c r="DE44" s="338"/>
      <c r="DF44" s="338"/>
      <c r="DG44" s="338"/>
      <c r="DH44" s="338"/>
      <c r="DI44" s="338"/>
      <c r="DJ44" s="338"/>
      <c r="DK44" s="338"/>
      <c r="DL44" s="338"/>
      <c r="DM44" s="338"/>
      <c r="DN44" s="338"/>
      <c r="DO44" s="338"/>
      <c r="DP44" s="338"/>
      <c r="DQ44" s="338"/>
      <c r="DR44" s="338"/>
      <c r="DS44" s="338"/>
      <c r="DT44" s="338"/>
      <c r="DU44" s="338"/>
      <c r="DV44" s="338"/>
      <c r="DW44" s="338"/>
      <c r="DX44" s="338"/>
      <c r="DY44" s="338"/>
      <c r="DZ44" s="338"/>
      <c r="EA44" s="338"/>
      <c r="EB44" s="338"/>
      <c r="EC44" s="338"/>
      <c r="ED44" s="338"/>
      <c r="EE44" s="338"/>
      <c r="EF44" s="338"/>
      <c r="EG44" s="338"/>
      <c r="EH44" s="338"/>
      <c r="EI44" s="338"/>
      <c r="EJ44" s="338"/>
      <c r="EK44" s="338"/>
      <c r="EL44" s="338"/>
      <c r="EM44" s="338"/>
      <c r="EN44" s="338"/>
      <c r="EO44" s="338"/>
      <c r="EP44" s="338"/>
      <c r="EQ44" s="338"/>
      <c r="ER44" s="338"/>
      <c r="ES44" s="338"/>
      <c r="ET44" s="338"/>
      <c r="EU44" s="338"/>
      <c r="EV44" s="338"/>
      <c r="EW44" s="338"/>
      <c r="EX44" s="338"/>
      <c r="EY44" s="338"/>
      <c r="EZ44" s="338"/>
      <c r="FA44" s="338"/>
      <c r="FB44" s="338"/>
      <c r="FC44" s="338"/>
      <c r="FD44" s="338"/>
      <c r="FE44" s="338"/>
      <c r="FF44" s="338"/>
      <c r="FG44" s="338"/>
      <c r="FH44" s="338"/>
      <c r="FI44" s="338"/>
      <c r="FJ44" s="338"/>
      <c r="FK44" s="338"/>
      <c r="FL44" s="338"/>
      <c r="FM44" s="338"/>
      <c r="FN44" s="338"/>
      <c r="FO44" s="338"/>
      <c r="FP44" s="338"/>
      <c r="FQ44" s="338"/>
      <c r="FR44" s="338"/>
      <c r="FS44" s="338"/>
      <c r="FT44" s="338"/>
      <c r="FU44" s="338"/>
      <c r="FV44" s="338"/>
      <c r="FW44" s="338"/>
      <c r="FX44" s="338"/>
      <c r="FY44" s="338"/>
      <c r="FZ44" s="338"/>
      <c r="GA44" s="338"/>
      <c r="GB44" s="338"/>
      <c r="GC44" s="338"/>
      <c r="GD44" s="338"/>
      <c r="GE44" s="338"/>
      <c r="GF44" s="338"/>
      <c r="GG44" s="338"/>
      <c r="GH44" s="338"/>
      <c r="GI44" s="338"/>
      <c r="GJ44" s="338"/>
      <c r="GK44" s="338"/>
      <c r="GL44" s="338"/>
      <c r="GM44" s="338"/>
      <c r="GN44" s="338"/>
      <c r="GO44" s="338"/>
      <c r="GP44" s="338"/>
      <c r="GQ44" s="338"/>
      <c r="GR44" s="338"/>
      <c r="GS44" s="338"/>
      <c r="GT44" s="338"/>
      <c r="GU44" s="338"/>
      <c r="GV44" s="338"/>
      <c r="GW44" s="338"/>
      <c r="GX44" s="338"/>
      <c r="GY44" s="338"/>
      <c r="GZ44" s="338"/>
      <c r="HA44" s="338"/>
      <c r="HB44" s="338"/>
      <c r="HC44" s="338"/>
      <c r="HD44" s="338"/>
      <c r="HE44" s="338"/>
      <c r="HF44" s="338"/>
      <c r="HG44" s="338"/>
      <c r="HH44" s="338"/>
      <c r="HI44" s="338"/>
      <c r="HJ44" s="338"/>
      <c r="HK44" s="338"/>
      <c r="HL44" s="338"/>
      <c r="HM44" s="338"/>
      <c r="HN44" s="338"/>
      <c r="HO44" s="338"/>
      <c r="HP44" s="338"/>
      <c r="HQ44" s="338"/>
      <c r="HR44" s="338"/>
      <c r="HS44" s="338"/>
      <c r="HT44" s="338"/>
      <c r="HU44" s="338"/>
      <c r="HV44" s="338"/>
      <c r="HW44" s="338"/>
      <c r="HX44" s="338"/>
      <c r="HY44" s="338"/>
      <c r="HZ44" s="338"/>
      <c r="IA44" s="338"/>
      <c r="IB44" s="338"/>
      <c r="IC44" s="338"/>
      <c r="ID44" s="338"/>
      <c r="IE44" s="338"/>
      <c r="IF44" s="338"/>
      <c r="IG44" s="338"/>
      <c r="IH44" s="338"/>
      <c r="II44" s="338"/>
      <c r="IJ44" s="338"/>
      <c r="IK44" s="338"/>
      <c r="IL44" s="338"/>
      <c r="IM44" s="338"/>
      <c r="IN44" s="338"/>
      <c r="IO44" s="338"/>
      <c r="IP44" s="338"/>
      <c r="IQ44" s="338"/>
      <c r="IR44" s="338"/>
    </row>
    <row r="45" spans="1:252">
      <c r="A45" s="340"/>
      <c r="B45" s="340" t="s">
        <v>320</v>
      </c>
      <c r="C45" s="301"/>
      <c r="D45" s="341" t="e">
        <f t="shared" ref="D45:BK45" si="1">D2</f>
        <v>#REF!</v>
      </c>
      <c r="E45" s="341" t="e">
        <f t="shared" si="1"/>
        <v>#REF!</v>
      </c>
      <c r="F45" s="341" t="e">
        <f t="shared" si="1"/>
        <v>#REF!</v>
      </c>
      <c r="G45" s="341" t="e">
        <f t="shared" si="1"/>
        <v>#REF!</v>
      </c>
      <c r="H45" s="341" t="e">
        <f t="shared" si="1"/>
        <v>#REF!</v>
      </c>
      <c r="I45" s="341" t="e">
        <f t="shared" si="1"/>
        <v>#REF!</v>
      </c>
      <c r="J45" s="341" t="e">
        <f t="shared" si="1"/>
        <v>#REF!</v>
      </c>
      <c r="K45" s="341" t="e">
        <f t="shared" si="1"/>
        <v>#REF!</v>
      </c>
      <c r="L45" s="341" t="e">
        <f t="shared" si="1"/>
        <v>#REF!</v>
      </c>
      <c r="M45" s="341" t="e">
        <f t="shared" si="1"/>
        <v>#REF!</v>
      </c>
      <c r="N45" s="341" t="e">
        <f t="shared" si="1"/>
        <v>#REF!</v>
      </c>
      <c r="O45" s="341" t="e">
        <f t="shared" si="1"/>
        <v>#REF!</v>
      </c>
      <c r="P45" s="341" t="e">
        <f t="shared" si="1"/>
        <v>#REF!</v>
      </c>
      <c r="Q45" s="341" t="e">
        <f t="shared" si="1"/>
        <v>#REF!</v>
      </c>
      <c r="R45" s="341" t="e">
        <f t="shared" si="1"/>
        <v>#REF!</v>
      </c>
      <c r="S45" s="341" t="e">
        <f t="shared" si="1"/>
        <v>#REF!</v>
      </c>
      <c r="T45" s="341" t="e">
        <f t="shared" si="1"/>
        <v>#REF!</v>
      </c>
      <c r="U45" s="341" t="e">
        <f t="shared" si="1"/>
        <v>#REF!</v>
      </c>
      <c r="V45" s="341" t="e">
        <f t="shared" si="1"/>
        <v>#REF!</v>
      </c>
      <c r="W45" s="341" t="e">
        <f t="shared" si="1"/>
        <v>#REF!</v>
      </c>
      <c r="X45" s="341" t="e">
        <f t="shared" si="1"/>
        <v>#REF!</v>
      </c>
      <c r="Y45" s="341" t="e">
        <f t="shared" si="1"/>
        <v>#REF!</v>
      </c>
      <c r="Z45" s="341" t="e">
        <f t="shared" si="1"/>
        <v>#REF!</v>
      </c>
      <c r="AA45" s="341" t="e">
        <f t="shared" si="1"/>
        <v>#REF!</v>
      </c>
      <c r="AB45" s="341" t="e">
        <f t="shared" si="1"/>
        <v>#REF!</v>
      </c>
      <c r="AC45" s="341" t="e">
        <f t="shared" si="1"/>
        <v>#REF!</v>
      </c>
      <c r="AD45" s="341" t="e">
        <f t="shared" si="1"/>
        <v>#REF!</v>
      </c>
      <c r="AE45" s="341" t="e">
        <f t="shared" si="1"/>
        <v>#REF!</v>
      </c>
      <c r="AF45" s="341" t="e">
        <f t="shared" si="1"/>
        <v>#REF!</v>
      </c>
      <c r="AG45" s="341" t="e">
        <f t="shared" si="1"/>
        <v>#REF!</v>
      </c>
      <c r="AH45" s="341" t="e">
        <f t="shared" si="1"/>
        <v>#REF!</v>
      </c>
      <c r="AI45" s="341" t="e">
        <f t="shared" si="1"/>
        <v>#REF!</v>
      </c>
      <c r="AJ45" s="341" t="e">
        <f t="shared" si="1"/>
        <v>#REF!</v>
      </c>
      <c r="AK45" s="341" t="e">
        <f t="shared" si="1"/>
        <v>#REF!</v>
      </c>
      <c r="AL45" s="341" t="e">
        <f t="shared" si="1"/>
        <v>#REF!</v>
      </c>
      <c r="AM45" s="341" t="e">
        <f t="shared" si="1"/>
        <v>#REF!</v>
      </c>
      <c r="AN45" s="341" t="e">
        <f t="shared" si="1"/>
        <v>#REF!</v>
      </c>
      <c r="AO45" s="341" t="e">
        <f t="shared" si="1"/>
        <v>#REF!</v>
      </c>
      <c r="AP45" s="341" t="e">
        <f t="shared" si="1"/>
        <v>#REF!</v>
      </c>
      <c r="AQ45" s="341" t="e">
        <f t="shared" si="1"/>
        <v>#REF!</v>
      </c>
      <c r="AR45" s="341" t="e">
        <f t="shared" si="1"/>
        <v>#REF!</v>
      </c>
      <c r="AS45" s="341" t="e">
        <f t="shared" si="1"/>
        <v>#REF!</v>
      </c>
      <c r="AT45" s="341" t="e">
        <f t="shared" si="1"/>
        <v>#REF!</v>
      </c>
      <c r="AU45" s="341" t="e">
        <f t="shared" si="1"/>
        <v>#REF!</v>
      </c>
      <c r="AV45" s="341" t="e">
        <f t="shared" si="1"/>
        <v>#REF!</v>
      </c>
      <c r="AW45" s="341" t="e">
        <f t="shared" si="1"/>
        <v>#REF!</v>
      </c>
      <c r="AX45" s="341" t="e">
        <f t="shared" si="1"/>
        <v>#REF!</v>
      </c>
      <c r="AY45" s="341" t="e">
        <f t="shared" si="1"/>
        <v>#REF!</v>
      </c>
      <c r="AZ45" s="341" t="e">
        <f t="shared" si="1"/>
        <v>#REF!</v>
      </c>
      <c r="BA45" s="341" t="e">
        <f t="shared" si="1"/>
        <v>#REF!</v>
      </c>
      <c r="BB45" s="341" t="e">
        <f t="shared" si="1"/>
        <v>#REF!</v>
      </c>
      <c r="BC45" s="341" t="e">
        <f t="shared" si="1"/>
        <v>#REF!</v>
      </c>
      <c r="BD45" s="341" t="e">
        <f t="shared" si="1"/>
        <v>#REF!</v>
      </c>
      <c r="BE45" s="341" t="e">
        <f t="shared" si="1"/>
        <v>#REF!</v>
      </c>
      <c r="BF45" s="341" t="e">
        <f t="shared" si="1"/>
        <v>#REF!</v>
      </c>
      <c r="BG45" s="341" t="e">
        <f t="shared" si="1"/>
        <v>#REF!</v>
      </c>
      <c r="BH45" s="341" t="e">
        <f t="shared" si="1"/>
        <v>#REF!</v>
      </c>
      <c r="BI45" s="341" t="e">
        <f t="shared" si="1"/>
        <v>#REF!</v>
      </c>
      <c r="BJ45" s="341" t="e">
        <f t="shared" si="1"/>
        <v>#REF!</v>
      </c>
      <c r="BK45" s="341" t="e">
        <f t="shared" si="1"/>
        <v>#REF!</v>
      </c>
      <c r="BL45" s="340"/>
      <c r="BM45" s="340"/>
      <c r="BN45" s="340"/>
      <c r="BO45" s="340"/>
      <c r="BP45" s="340"/>
      <c r="BQ45" s="340"/>
      <c r="BR45" s="340"/>
      <c r="BS45" s="340"/>
      <c r="BT45" s="340"/>
      <c r="BU45" s="340"/>
      <c r="BV45" s="340"/>
      <c r="BW45" s="340"/>
      <c r="BX45" s="340"/>
      <c r="BY45" s="340"/>
      <c r="BZ45" s="340"/>
      <c r="CA45" s="340"/>
      <c r="CB45" s="340"/>
      <c r="CC45" s="340"/>
      <c r="CD45" s="340"/>
      <c r="CE45" s="340"/>
      <c r="CF45" s="340"/>
      <c r="CG45" s="340"/>
      <c r="CH45" s="340"/>
      <c r="CI45" s="340"/>
      <c r="CJ45" s="340"/>
      <c r="CK45" s="340"/>
      <c r="CL45" s="340"/>
      <c r="CM45" s="340"/>
      <c r="CN45" s="340"/>
      <c r="CO45" s="340"/>
      <c r="CP45" s="340"/>
      <c r="CQ45" s="340"/>
      <c r="CR45" s="340"/>
      <c r="CS45" s="340"/>
      <c r="CT45" s="340"/>
      <c r="CU45" s="340"/>
      <c r="CV45" s="340"/>
      <c r="CW45" s="340"/>
      <c r="CX45" s="340"/>
      <c r="CY45" s="340"/>
      <c r="CZ45" s="340"/>
      <c r="DA45" s="340"/>
      <c r="DB45" s="340"/>
      <c r="DC45" s="340"/>
      <c r="DD45" s="340"/>
      <c r="DE45" s="340"/>
      <c r="DF45" s="340"/>
      <c r="DG45" s="340"/>
      <c r="DH45" s="340"/>
      <c r="DI45" s="340"/>
      <c r="DJ45" s="340"/>
      <c r="DK45" s="340"/>
      <c r="DL45" s="340"/>
      <c r="DM45" s="340"/>
      <c r="DN45" s="340"/>
      <c r="DO45" s="340"/>
      <c r="DP45" s="340"/>
      <c r="DQ45" s="340"/>
      <c r="DR45" s="340"/>
      <c r="DS45" s="340"/>
      <c r="DT45" s="340"/>
      <c r="DU45" s="340"/>
      <c r="DV45" s="340"/>
      <c r="DW45" s="340"/>
      <c r="DX45" s="340"/>
      <c r="DY45" s="340"/>
      <c r="DZ45" s="340"/>
      <c r="EA45" s="340"/>
      <c r="EB45" s="340"/>
      <c r="EC45" s="340"/>
      <c r="ED45" s="340"/>
      <c r="EE45" s="340"/>
      <c r="EF45" s="340"/>
      <c r="EG45" s="340"/>
      <c r="EH45" s="340"/>
      <c r="EI45" s="340"/>
      <c r="EJ45" s="340"/>
      <c r="EK45" s="340"/>
      <c r="EL45" s="340"/>
      <c r="EM45" s="340"/>
      <c r="EN45" s="340"/>
      <c r="EO45" s="340"/>
      <c r="EP45" s="340"/>
      <c r="EQ45" s="340"/>
      <c r="ER45" s="340"/>
      <c r="ES45" s="340"/>
      <c r="ET45" s="340"/>
      <c r="EU45" s="340"/>
      <c r="EV45" s="340"/>
      <c r="EW45" s="340"/>
      <c r="EX45" s="340"/>
      <c r="EY45" s="340"/>
      <c r="EZ45" s="340"/>
      <c r="FA45" s="340"/>
      <c r="FB45" s="340"/>
      <c r="FC45" s="340"/>
      <c r="FD45" s="340"/>
      <c r="FE45" s="340"/>
      <c r="FF45" s="340"/>
      <c r="FG45" s="340"/>
      <c r="FH45" s="340"/>
      <c r="FI45" s="340"/>
      <c r="FJ45" s="340"/>
      <c r="FK45" s="340"/>
      <c r="FL45" s="340"/>
      <c r="FM45" s="340"/>
      <c r="FN45" s="340"/>
      <c r="FO45" s="340"/>
      <c r="FP45" s="340"/>
      <c r="FQ45" s="340"/>
      <c r="FR45" s="340"/>
      <c r="FS45" s="340"/>
      <c r="FT45" s="340"/>
      <c r="FU45" s="340"/>
      <c r="FV45" s="340"/>
      <c r="FW45" s="340"/>
      <c r="FX45" s="340"/>
      <c r="FY45" s="340"/>
      <c r="FZ45" s="340"/>
      <c r="GA45" s="340"/>
      <c r="GB45" s="340"/>
      <c r="GC45" s="340"/>
      <c r="GD45" s="340"/>
      <c r="GE45" s="340"/>
      <c r="GF45" s="340"/>
      <c r="GG45" s="340"/>
      <c r="GH45" s="340"/>
      <c r="GI45" s="340"/>
      <c r="GJ45" s="340"/>
      <c r="GK45" s="340"/>
      <c r="GL45" s="340"/>
      <c r="GM45" s="340"/>
      <c r="GN45" s="340"/>
      <c r="GO45" s="340"/>
      <c r="GP45" s="340"/>
      <c r="GQ45" s="340"/>
      <c r="GR45" s="340"/>
      <c r="GS45" s="340"/>
      <c r="GT45" s="340"/>
      <c r="GU45" s="340"/>
      <c r="GV45" s="340"/>
      <c r="GW45" s="340"/>
      <c r="GX45" s="340"/>
      <c r="GY45" s="340"/>
      <c r="GZ45" s="340"/>
      <c r="HA45" s="340"/>
      <c r="HB45" s="340"/>
      <c r="HC45" s="340"/>
      <c r="HD45" s="340"/>
      <c r="HE45" s="340"/>
      <c r="HF45" s="340"/>
      <c r="HG45" s="340"/>
      <c r="HH45" s="340"/>
      <c r="HI45" s="340"/>
      <c r="HJ45" s="340"/>
      <c r="HK45" s="340"/>
      <c r="HL45" s="340"/>
      <c r="HM45" s="340"/>
      <c r="HN45" s="340"/>
      <c r="HO45" s="340"/>
      <c r="HP45" s="340"/>
      <c r="HQ45" s="340"/>
      <c r="HR45" s="340"/>
      <c r="HS45" s="340"/>
      <c r="HT45" s="340"/>
      <c r="HU45" s="340"/>
      <c r="HV45" s="340"/>
      <c r="HW45" s="340"/>
      <c r="HX45" s="340"/>
      <c r="HY45" s="340"/>
      <c r="HZ45" s="340"/>
      <c r="IA45" s="340"/>
      <c r="IB45" s="340"/>
      <c r="IC45" s="340"/>
      <c r="ID45" s="340"/>
      <c r="IE45" s="340"/>
      <c r="IF45" s="340"/>
      <c r="IG45" s="340"/>
      <c r="IH45" s="340"/>
      <c r="II45" s="340"/>
      <c r="IJ45" s="340"/>
      <c r="IK45" s="340"/>
      <c r="IL45" s="340"/>
      <c r="IM45" s="340"/>
      <c r="IN45" s="340"/>
      <c r="IO45" s="340"/>
      <c r="IP45" s="340"/>
      <c r="IQ45" s="340"/>
      <c r="IR45" s="340"/>
    </row>
    <row r="46" spans="1:252">
      <c r="A46" s="338"/>
      <c r="B46" s="338"/>
      <c r="C46" s="301"/>
      <c r="D46" s="346"/>
      <c r="E46" s="346"/>
      <c r="F46" s="346"/>
      <c r="G46" s="346"/>
      <c r="H46" s="346"/>
      <c r="I46" s="346"/>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c r="AJ46" s="346"/>
      <c r="AK46" s="346"/>
      <c r="AL46" s="346"/>
      <c r="AM46" s="346"/>
      <c r="AN46" s="346"/>
      <c r="AO46" s="346"/>
      <c r="AP46" s="346"/>
      <c r="AQ46" s="346"/>
      <c r="AR46" s="346"/>
      <c r="AS46" s="346"/>
      <c r="AT46" s="346"/>
      <c r="AU46" s="346"/>
      <c r="AV46" s="346"/>
      <c r="AW46" s="346"/>
      <c r="AX46" s="346"/>
      <c r="AY46" s="346"/>
      <c r="AZ46" s="346"/>
      <c r="BA46" s="346"/>
      <c r="BB46" s="346"/>
      <c r="BC46" s="346"/>
      <c r="BD46" s="346"/>
      <c r="BE46" s="346"/>
      <c r="BF46" s="346"/>
      <c r="BG46" s="346"/>
      <c r="BH46" s="346"/>
      <c r="BI46" s="346"/>
      <c r="BJ46" s="346"/>
      <c r="BK46" s="346"/>
      <c r="BL46" s="338"/>
      <c r="BM46" s="338"/>
      <c r="BN46" s="338"/>
      <c r="BO46" s="338"/>
      <c r="BP46" s="338"/>
      <c r="BQ46" s="338"/>
      <c r="BR46" s="338"/>
      <c r="BS46" s="338"/>
      <c r="BT46" s="338"/>
      <c r="BU46" s="338"/>
      <c r="BV46" s="338"/>
      <c r="BW46" s="338"/>
      <c r="BX46" s="338"/>
      <c r="BY46" s="338"/>
      <c r="BZ46" s="338"/>
      <c r="CA46" s="338"/>
      <c r="CB46" s="338"/>
      <c r="CC46" s="338"/>
      <c r="CD46" s="338"/>
      <c r="CE46" s="338"/>
      <c r="CF46" s="338"/>
      <c r="CG46" s="338"/>
      <c r="CH46" s="338"/>
      <c r="CI46" s="338"/>
      <c r="CJ46" s="338"/>
      <c r="CK46" s="338"/>
      <c r="CL46" s="338"/>
      <c r="CM46" s="338"/>
      <c r="CN46" s="338"/>
      <c r="CO46" s="338"/>
      <c r="CP46" s="338"/>
      <c r="CQ46" s="338"/>
      <c r="CR46" s="338"/>
      <c r="CS46" s="338"/>
      <c r="CT46" s="338"/>
      <c r="CU46" s="338"/>
      <c r="CV46" s="338"/>
      <c r="CW46" s="338"/>
      <c r="CX46" s="338"/>
      <c r="CY46" s="338"/>
      <c r="CZ46" s="338"/>
      <c r="DA46" s="338"/>
      <c r="DB46" s="338"/>
      <c r="DC46" s="338"/>
      <c r="DD46" s="338"/>
      <c r="DE46" s="338"/>
      <c r="DF46" s="338"/>
      <c r="DG46" s="338"/>
      <c r="DH46" s="338"/>
      <c r="DI46" s="338"/>
      <c r="DJ46" s="338"/>
      <c r="DK46" s="338"/>
      <c r="DL46" s="338"/>
      <c r="DM46" s="338"/>
      <c r="DN46" s="338"/>
      <c r="DO46" s="338"/>
      <c r="DP46" s="338"/>
      <c r="DQ46" s="338"/>
      <c r="DR46" s="338"/>
      <c r="DS46" s="338"/>
      <c r="DT46" s="338"/>
      <c r="DU46" s="338"/>
      <c r="DV46" s="338"/>
      <c r="DW46" s="338"/>
      <c r="DX46" s="338"/>
      <c r="DY46" s="338"/>
      <c r="DZ46" s="338"/>
      <c r="EA46" s="338"/>
      <c r="EB46" s="338"/>
      <c r="EC46" s="338"/>
      <c r="ED46" s="338"/>
      <c r="EE46" s="338"/>
      <c r="EF46" s="338"/>
      <c r="EG46" s="338"/>
      <c r="EH46" s="338"/>
      <c r="EI46" s="338"/>
      <c r="EJ46" s="338"/>
      <c r="EK46" s="338"/>
      <c r="EL46" s="338"/>
      <c r="EM46" s="338"/>
      <c r="EN46" s="338"/>
      <c r="EO46" s="338"/>
      <c r="EP46" s="338"/>
      <c r="EQ46" s="338"/>
      <c r="ER46" s="338"/>
      <c r="ES46" s="338"/>
      <c r="ET46" s="338"/>
      <c r="EU46" s="338"/>
      <c r="EV46" s="338"/>
      <c r="EW46" s="338"/>
      <c r="EX46" s="338"/>
      <c r="EY46" s="338"/>
      <c r="EZ46" s="338"/>
      <c r="FA46" s="338"/>
      <c r="FB46" s="338"/>
      <c r="FC46" s="338"/>
      <c r="FD46" s="338"/>
      <c r="FE46" s="338"/>
      <c r="FF46" s="338"/>
      <c r="FG46" s="338"/>
      <c r="FH46" s="338"/>
      <c r="FI46" s="338"/>
      <c r="FJ46" s="338"/>
      <c r="FK46" s="338"/>
      <c r="FL46" s="338"/>
      <c r="FM46" s="338"/>
      <c r="FN46" s="338"/>
      <c r="FO46" s="338"/>
      <c r="FP46" s="338"/>
      <c r="FQ46" s="338"/>
      <c r="FR46" s="338"/>
      <c r="FS46" s="338"/>
      <c r="FT46" s="338"/>
      <c r="FU46" s="338"/>
      <c r="FV46" s="338"/>
      <c r="FW46" s="338"/>
      <c r="FX46" s="338"/>
      <c r="FY46" s="338"/>
      <c r="FZ46" s="338"/>
      <c r="GA46" s="338"/>
      <c r="GB46" s="338"/>
      <c r="GC46" s="338"/>
      <c r="GD46" s="338"/>
      <c r="GE46" s="338"/>
      <c r="GF46" s="338"/>
      <c r="GG46" s="338"/>
      <c r="GH46" s="338"/>
      <c r="GI46" s="338"/>
      <c r="GJ46" s="338"/>
      <c r="GK46" s="338"/>
      <c r="GL46" s="338"/>
      <c r="GM46" s="338"/>
      <c r="GN46" s="338"/>
      <c r="GO46" s="338"/>
      <c r="GP46" s="338"/>
      <c r="GQ46" s="338"/>
      <c r="GR46" s="338"/>
      <c r="GS46" s="338"/>
      <c r="GT46" s="338"/>
      <c r="GU46" s="338"/>
      <c r="GV46" s="338"/>
      <c r="GW46" s="338"/>
      <c r="GX46" s="338"/>
      <c r="GY46" s="338"/>
      <c r="GZ46" s="338"/>
      <c r="HA46" s="338"/>
      <c r="HB46" s="338"/>
      <c r="HC46" s="338"/>
      <c r="HD46" s="338"/>
      <c r="HE46" s="338"/>
      <c r="HF46" s="338"/>
      <c r="HG46" s="338"/>
      <c r="HH46" s="338"/>
      <c r="HI46" s="338"/>
      <c r="HJ46" s="338"/>
      <c r="HK46" s="338"/>
      <c r="HL46" s="338"/>
      <c r="HM46" s="338"/>
      <c r="HN46" s="338"/>
      <c r="HO46" s="338"/>
      <c r="HP46" s="338"/>
      <c r="HQ46" s="338"/>
      <c r="HR46" s="338"/>
      <c r="HS46" s="338"/>
      <c r="HT46" s="338"/>
      <c r="HU46" s="338"/>
      <c r="HV46" s="338"/>
      <c r="HW46" s="338"/>
      <c r="HX46" s="338"/>
      <c r="HY46" s="338"/>
      <c r="HZ46" s="338"/>
      <c r="IA46" s="338"/>
      <c r="IB46" s="338"/>
      <c r="IC46" s="338"/>
      <c r="ID46" s="338"/>
      <c r="IE46" s="338"/>
      <c r="IF46" s="338"/>
      <c r="IG46" s="338"/>
      <c r="IH46" s="338"/>
      <c r="II46" s="338"/>
      <c r="IJ46" s="338"/>
      <c r="IK46" s="338"/>
      <c r="IL46" s="338"/>
      <c r="IM46" s="338"/>
      <c r="IN46" s="338"/>
      <c r="IO46" s="338"/>
      <c r="IP46" s="338"/>
      <c r="IQ46" s="338"/>
      <c r="IR46" s="338"/>
    </row>
    <row r="47" spans="1:252" s="345" customFormat="1">
      <c r="A47" s="325"/>
      <c r="B47" s="325" t="e">
        <v>#REF!</v>
      </c>
      <c r="C47" s="301"/>
      <c r="D47" s="343" t="e">
        <v>#REF!</v>
      </c>
      <c r="E47" s="343" t="e">
        <v>#REF!</v>
      </c>
      <c r="F47" s="343" t="e">
        <v>#REF!</v>
      </c>
      <c r="G47" s="343" t="e">
        <v>#REF!</v>
      </c>
      <c r="H47" s="343" t="e">
        <v>#REF!</v>
      </c>
      <c r="I47" s="343" t="e">
        <v>#REF!</v>
      </c>
      <c r="J47" s="343" t="e">
        <v>#REF!</v>
      </c>
      <c r="K47" s="343" t="e">
        <v>#REF!</v>
      </c>
      <c r="L47" s="343" t="e">
        <v>#REF!</v>
      </c>
      <c r="M47" s="343" t="e">
        <v>#REF!</v>
      </c>
      <c r="N47" s="343" t="e">
        <v>#REF!</v>
      </c>
      <c r="O47" s="343" t="e">
        <v>#REF!</v>
      </c>
      <c r="P47" s="343" t="e">
        <v>#REF!</v>
      </c>
      <c r="Q47" s="343" t="e">
        <v>#REF!</v>
      </c>
      <c r="R47" s="343" t="e">
        <v>#REF!</v>
      </c>
      <c r="S47" s="343" t="e">
        <v>#REF!</v>
      </c>
      <c r="T47" s="343" t="e">
        <v>#REF!</v>
      </c>
      <c r="U47" s="343" t="e">
        <v>#REF!</v>
      </c>
      <c r="V47" s="343" t="e">
        <v>#REF!</v>
      </c>
      <c r="W47" s="343" t="e">
        <v>#REF!</v>
      </c>
      <c r="X47" s="343" t="e">
        <v>#REF!</v>
      </c>
      <c r="Y47" s="343" t="e">
        <v>#REF!</v>
      </c>
      <c r="Z47" s="343" t="e">
        <v>#REF!</v>
      </c>
      <c r="AA47" s="343" t="e">
        <v>#REF!</v>
      </c>
      <c r="AB47" s="343" t="e">
        <v>#REF!</v>
      </c>
      <c r="AC47" s="343" t="e">
        <v>#REF!</v>
      </c>
      <c r="AD47" s="343" t="e">
        <v>#REF!</v>
      </c>
      <c r="AE47" s="343" t="e">
        <v>#REF!</v>
      </c>
      <c r="AF47" s="343" t="e">
        <v>#REF!</v>
      </c>
      <c r="AG47" s="343" t="e">
        <v>#REF!</v>
      </c>
      <c r="AH47" s="343" t="e">
        <v>#REF!</v>
      </c>
      <c r="AI47" s="343" t="e">
        <v>#REF!</v>
      </c>
      <c r="AJ47" s="343" t="e">
        <v>#REF!</v>
      </c>
      <c r="AK47" s="343" t="e">
        <v>#REF!</v>
      </c>
      <c r="AL47" s="343" t="e">
        <v>#REF!</v>
      </c>
      <c r="AM47" s="343" t="e">
        <v>#REF!</v>
      </c>
      <c r="AN47" s="343" t="e">
        <v>#REF!</v>
      </c>
      <c r="AO47" s="343" t="e">
        <v>#REF!</v>
      </c>
      <c r="AP47" s="343" t="e">
        <v>#REF!</v>
      </c>
      <c r="AQ47" s="343" t="e">
        <v>#REF!</v>
      </c>
      <c r="AR47" s="343" t="e">
        <v>#REF!</v>
      </c>
      <c r="AS47" s="343" t="e">
        <v>#REF!</v>
      </c>
      <c r="AT47" s="343" t="e">
        <v>#REF!</v>
      </c>
      <c r="AU47" s="343" t="e">
        <v>#REF!</v>
      </c>
      <c r="AV47" s="343" t="e">
        <v>#REF!</v>
      </c>
      <c r="AW47" s="343" t="e">
        <v>#REF!</v>
      </c>
      <c r="AX47" s="343" t="e">
        <v>#REF!</v>
      </c>
      <c r="AY47" s="343" t="e">
        <v>#REF!</v>
      </c>
      <c r="AZ47" s="343" t="e">
        <v>#REF!</v>
      </c>
      <c r="BA47" s="343" t="e">
        <v>#REF!</v>
      </c>
      <c r="BB47" s="343" t="e">
        <v>#REF!</v>
      </c>
      <c r="BC47" s="343" t="e">
        <v>#REF!</v>
      </c>
      <c r="BD47" s="343" t="e">
        <v>#REF!</v>
      </c>
      <c r="BE47" s="343" t="e">
        <v>#REF!</v>
      </c>
      <c r="BF47" s="343" t="e">
        <v>#REF!</v>
      </c>
      <c r="BG47" s="343" t="e">
        <v>#REF!</v>
      </c>
      <c r="BH47" s="343" t="e">
        <v>#REF!</v>
      </c>
      <c r="BI47" s="343" t="e">
        <v>#REF!</v>
      </c>
      <c r="BJ47" s="343" t="e">
        <v>#REF!</v>
      </c>
      <c r="BK47" s="343" t="e">
        <v>#REF!</v>
      </c>
      <c r="BL47" s="325"/>
      <c r="BM47" s="325"/>
      <c r="BN47" s="325"/>
      <c r="BO47" s="325"/>
      <c r="BP47" s="325"/>
      <c r="BQ47" s="325"/>
      <c r="BR47" s="325"/>
      <c r="BS47" s="325"/>
      <c r="BT47" s="325"/>
      <c r="BU47" s="325"/>
      <c r="BV47" s="325"/>
      <c r="BW47" s="325"/>
      <c r="BX47" s="325"/>
      <c r="BY47" s="325"/>
      <c r="BZ47" s="325"/>
      <c r="CA47" s="325"/>
      <c r="CB47" s="325"/>
      <c r="CC47" s="325"/>
      <c r="CD47" s="325"/>
      <c r="CE47" s="325"/>
      <c r="CF47" s="325"/>
      <c r="CG47" s="325"/>
      <c r="CH47" s="325"/>
      <c r="CI47" s="325"/>
      <c r="CJ47" s="325"/>
      <c r="CK47" s="325"/>
      <c r="CL47" s="325"/>
      <c r="CM47" s="325"/>
      <c r="CN47" s="325"/>
      <c r="CO47" s="325"/>
      <c r="CP47" s="325"/>
      <c r="CQ47" s="325"/>
      <c r="CR47" s="325"/>
      <c r="CS47" s="325"/>
      <c r="CT47" s="325"/>
      <c r="CU47" s="325"/>
      <c r="CV47" s="325"/>
      <c r="CW47" s="325"/>
      <c r="CX47" s="325"/>
      <c r="CY47" s="325"/>
      <c r="CZ47" s="325"/>
      <c r="DA47" s="325"/>
      <c r="DB47" s="325"/>
      <c r="DC47" s="325"/>
      <c r="DD47" s="325"/>
      <c r="DE47" s="325"/>
      <c r="DF47" s="325"/>
      <c r="DG47" s="325"/>
      <c r="DH47" s="325"/>
      <c r="DI47" s="325"/>
      <c r="DJ47" s="325"/>
      <c r="DK47" s="325"/>
      <c r="DL47" s="325"/>
      <c r="DM47" s="325"/>
      <c r="DN47" s="325"/>
      <c r="DO47" s="325"/>
      <c r="DP47" s="325"/>
      <c r="DQ47" s="325"/>
      <c r="DR47" s="325"/>
      <c r="DS47" s="325"/>
      <c r="DT47" s="325"/>
      <c r="DU47" s="325"/>
      <c r="DV47" s="325"/>
      <c r="DW47" s="325"/>
      <c r="DX47" s="325"/>
      <c r="DY47" s="325"/>
      <c r="DZ47" s="325"/>
      <c r="EA47" s="325"/>
      <c r="EB47" s="325"/>
      <c r="EC47" s="325"/>
      <c r="ED47" s="325"/>
      <c r="EE47" s="325"/>
      <c r="EF47" s="325"/>
      <c r="EG47" s="325"/>
      <c r="EH47" s="325"/>
      <c r="EI47" s="325"/>
      <c r="EJ47" s="325"/>
      <c r="EK47" s="325"/>
      <c r="EL47" s="325"/>
      <c r="EM47" s="325"/>
      <c r="EN47" s="325"/>
      <c r="EO47" s="325"/>
      <c r="EP47" s="325"/>
      <c r="EQ47" s="325"/>
      <c r="ER47" s="325"/>
      <c r="ES47" s="325"/>
      <c r="ET47" s="325"/>
      <c r="EU47" s="325"/>
      <c r="EV47" s="325"/>
      <c r="EW47" s="325"/>
      <c r="EX47" s="325"/>
      <c r="EY47" s="325"/>
      <c r="EZ47" s="325"/>
      <c r="FA47" s="325"/>
      <c r="FB47" s="325"/>
      <c r="FC47" s="325"/>
      <c r="FD47" s="325"/>
      <c r="FE47" s="325"/>
      <c r="FF47" s="325"/>
      <c r="FG47" s="325"/>
      <c r="FH47" s="325"/>
      <c r="FI47" s="325"/>
      <c r="FJ47" s="325"/>
      <c r="FK47" s="325"/>
      <c r="FL47" s="325"/>
      <c r="FM47" s="325"/>
      <c r="FN47" s="325"/>
      <c r="FO47" s="325"/>
      <c r="FP47" s="325"/>
      <c r="FQ47" s="325"/>
      <c r="FR47" s="325"/>
      <c r="FS47" s="325"/>
      <c r="FT47" s="325"/>
      <c r="FU47" s="325"/>
      <c r="FV47" s="325"/>
      <c r="FW47" s="325"/>
      <c r="FX47" s="325"/>
      <c r="FY47" s="325"/>
      <c r="FZ47" s="325"/>
      <c r="GA47" s="325"/>
      <c r="GB47" s="325"/>
      <c r="GC47" s="325"/>
      <c r="GD47" s="325"/>
      <c r="GE47" s="325"/>
      <c r="GF47" s="325"/>
      <c r="GG47" s="325"/>
      <c r="GH47" s="325"/>
      <c r="GI47" s="325"/>
      <c r="GJ47" s="325"/>
      <c r="GK47" s="325"/>
      <c r="GL47" s="325"/>
      <c r="GM47" s="325"/>
      <c r="GN47" s="325"/>
      <c r="GO47" s="325"/>
      <c r="GP47" s="325"/>
      <c r="GQ47" s="325"/>
      <c r="GR47" s="325"/>
      <c r="GS47" s="325"/>
      <c r="GT47" s="325"/>
      <c r="GU47" s="325"/>
      <c r="GV47" s="325"/>
      <c r="GW47" s="325"/>
      <c r="GX47" s="325"/>
      <c r="GY47" s="325"/>
      <c r="GZ47" s="325"/>
      <c r="HA47" s="325"/>
      <c r="HB47" s="325"/>
      <c r="HC47" s="325"/>
      <c r="HD47" s="325"/>
      <c r="HE47" s="325"/>
      <c r="HF47" s="325"/>
      <c r="HG47" s="325"/>
      <c r="HH47" s="325"/>
      <c r="HI47" s="325"/>
      <c r="HJ47" s="325"/>
      <c r="HK47" s="325"/>
      <c r="HL47" s="325"/>
      <c r="HM47" s="325"/>
      <c r="HN47" s="325"/>
      <c r="HO47" s="325"/>
      <c r="HP47" s="325"/>
      <c r="HQ47" s="325"/>
      <c r="HR47" s="325"/>
      <c r="HS47" s="325"/>
      <c r="HT47" s="325"/>
      <c r="HU47" s="325"/>
      <c r="HV47" s="325"/>
      <c r="HW47" s="325"/>
      <c r="HX47" s="325"/>
      <c r="HY47" s="325"/>
      <c r="HZ47" s="325"/>
      <c r="IA47" s="325"/>
      <c r="IB47" s="325"/>
      <c r="IC47" s="325"/>
      <c r="ID47" s="325"/>
      <c r="IE47" s="325"/>
      <c r="IF47" s="325"/>
      <c r="IG47" s="325"/>
      <c r="IH47" s="325"/>
      <c r="II47" s="325"/>
      <c r="IJ47" s="325"/>
      <c r="IK47" s="325"/>
      <c r="IL47" s="325"/>
      <c r="IM47" s="325"/>
      <c r="IN47" s="325"/>
      <c r="IO47" s="325"/>
      <c r="IP47" s="325"/>
      <c r="IQ47" s="325"/>
      <c r="IR47" s="325"/>
    </row>
    <row r="48" spans="1:252">
      <c r="B48" s="325" t="e">
        <v>#REF!</v>
      </c>
      <c r="C48" s="301"/>
      <c r="D48" s="343" t="e">
        <v>#REF!</v>
      </c>
      <c r="E48" s="343" t="e">
        <v>#REF!</v>
      </c>
      <c r="F48" s="343" t="e">
        <v>#REF!</v>
      </c>
      <c r="G48" s="343" t="e">
        <v>#REF!</v>
      </c>
      <c r="H48" s="343" t="e">
        <v>#REF!</v>
      </c>
      <c r="I48" s="343" t="e">
        <v>#REF!</v>
      </c>
      <c r="J48" s="343" t="e">
        <v>#REF!</v>
      </c>
      <c r="K48" s="343" t="e">
        <v>#REF!</v>
      </c>
      <c r="L48" s="343" t="e">
        <v>#REF!</v>
      </c>
      <c r="M48" s="343" t="e">
        <v>#REF!</v>
      </c>
      <c r="N48" s="343" t="e">
        <v>#REF!</v>
      </c>
      <c r="O48" s="343" t="e">
        <v>#REF!</v>
      </c>
      <c r="P48" s="343" t="e">
        <v>#REF!</v>
      </c>
      <c r="Q48" s="343" t="e">
        <v>#REF!</v>
      </c>
      <c r="R48" s="343" t="e">
        <v>#REF!</v>
      </c>
      <c r="S48" s="343" t="e">
        <v>#REF!</v>
      </c>
      <c r="T48" s="343" t="e">
        <v>#REF!</v>
      </c>
      <c r="U48" s="343" t="e">
        <v>#REF!</v>
      </c>
      <c r="V48" s="343" t="e">
        <v>#REF!</v>
      </c>
      <c r="W48" s="343" t="e">
        <v>#REF!</v>
      </c>
      <c r="X48" s="343" t="e">
        <v>#REF!</v>
      </c>
      <c r="Y48" s="343" t="e">
        <v>#REF!</v>
      </c>
      <c r="Z48" s="343" t="e">
        <v>#REF!</v>
      </c>
      <c r="AA48" s="343" t="e">
        <v>#REF!</v>
      </c>
      <c r="AB48" s="343" t="e">
        <v>#REF!</v>
      </c>
      <c r="AC48" s="343" t="e">
        <v>#REF!</v>
      </c>
      <c r="AD48" s="343" t="e">
        <v>#REF!</v>
      </c>
      <c r="AE48" s="343" t="e">
        <v>#REF!</v>
      </c>
      <c r="AF48" s="343" t="e">
        <v>#REF!</v>
      </c>
      <c r="AG48" s="343" t="e">
        <v>#REF!</v>
      </c>
      <c r="AH48" s="343" t="e">
        <v>#REF!</v>
      </c>
      <c r="AI48" s="343" t="e">
        <v>#REF!</v>
      </c>
      <c r="AJ48" s="343" t="e">
        <v>#REF!</v>
      </c>
      <c r="AK48" s="343" t="e">
        <v>#REF!</v>
      </c>
      <c r="AL48" s="343" t="e">
        <v>#REF!</v>
      </c>
      <c r="AM48" s="343" t="e">
        <v>#REF!</v>
      </c>
      <c r="AN48" s="343" t="e">
        <v>#REF!</v>
      </c>
      <c r="AO48" s="343" t="e">
        <v>#REF!</v>
      </c>
      <c r="AP48" s="343" t="e">
        <v>#REF!</v>
      </c>
      <c r="AQ48" s="343" t="e">
        <v>#REF!</v>
      </c>
      <c r="AR48" s="343" t="e">
        <v>#REF!</v>
      </c>
      <c r="AS48" s="343" t="e">
        <v>#REF!</v>
      </c>
      <c r="AT48" s="343" t="e">
        <v>#REF!</v>
      </c>
      <c r="AU48" s="343" t="e">
        <v>#REF!</v>
      </c>
      <c r="AV48" s="343" t="e">
        <v>#REF!</v>
      </c>
      <c r="AW48" s="343" t="e">
        <v>#REF!</v>
      </c>
      <c r="AX48" s="343" t="e">
        <v>#REF!</v>
      </c>
      <c r="AY48" s="343" t="e">
        <v>#REF!</v>
      </c>
      <c r="AZ48" s="343" t="e">
        <v>#REF!</v>
      </c>
      <c r="BA48" s="343" t="e">
        <v>#REF!</v>
      </c>
      <c r="BB48" s="343" t="e">
        <v>#REF!</v>
      </c>
      <c r="BC48" s="343" t="e">
        <v>#REF!</v>
      </c>
      <c r="BD48" s="343" t="e">
        <v>#REF!</v>
      </c>
      <c r="BE48" s="343" t="e">
        <v>#REF!</v>
      </c>
      <c r="BF48" s="343" t="e">
        <v>#REF!</v>
      </c>
      <c r="BG48" s="343" t="e">
        <v>#REF!</v>
      </c>
      <c r="BH48" s="343" t="e">
        <v>#REF!</v>
      </c>
      <c r="BI48" s="343" t="e">
        <v>#REF!</v>
      </c>
      <c r="BJ48" s="343" t="e">
        <v>#REF!</v>
      </c>
      <c r="BK48" s="343" t="e">
        <v>#REF!</v>
      </c>
      <c r="BL48" s="301"/>
      <c r="BM48" s="301"/>
      <c r="BN48" s="301"/>
      <c r="BO48" s="301"/>
      <c r="BP48" s="301"/>
      <c r="BQ48" s="301"/>
      <c r="BR48" s="301"/>
      <c r="BS48" s="301"/>
      <c r="BT48" s="301"/>
      <c r="BU48" s="301"/>
      <c r="BV48" s="301"/>
      <c r="BW48" s="301"/>
      <c r="BX48" s="301"/>
      <c r="BY48" s="301"/>
      <c r="BZ48" s="301"/>
      <c r="CA48" s="301"/>
      <c r="CB48" s="301"/>
      <c r="CC48" s="301"/>
      <c r="CD48" s="301"/>
      <c r="CE48" s="301"/>
      <c r="CF48" s="301"/>
      <c r="CG48" s="301"/>
      <c r="CH48" s="301"/>
      <c r="CI48" s="301"/>
      <c r="CJ48" s="301"/>
      <c r="CK48" s="301"/>
      <c r="CL48" s="301"/>
      <c r="CM48" s="301"/>
      <c r="CN48" s="301"/>
      <c r="CO48" s="301"/>
      <c r="CP48" s="301"/>
      <c r="CQ48" s="301"/>
      <c r="CR48" s="301"/>
      <c r="CS48" s="301"/>
      <c r="CT48" s="301"/>
      <c r="CU48" s="301"/>
      <c r="CV48" s="301"/>
      <c r="CW48" s="301"/>
      <c r="CX48" s="301"/>
      <c r="CY48" s="301"/>
      <c r="CZ48" s="301"/>
      <c r="DA48" s="301"/>
      <c r="DB48" s="301"/>
      <c r="DC48" s="301"/>
      <c r="DD48" s="301"/>
      <c r="DE48" s="301"/>
      <c r="DF48" s="301"/>
      <c r="DG48" s="301"/>
      <c r="DH48" s="301"/>
      <c r="DI48" s="301"/>
      <c r="DJ48" s="301"/>
      <c r="DK48" s="301"/>
      <c r="DL48" s="301"/>
      <c r="DM48" s="301"/>
      <c r="DN48" s="301"/>
      <c r="DO48" s="301"/>
      <c r="DP48" s="301"/>
      <c r="DQ48" s="301"/>
      <c r="DR48" s="301"/>
      <c r="DS48" s="301"/>
      <c r="DT48" s="301"/>
      <c r="DU48" s="301"/>
      <c r="DV48" s="301"/>
      <c r="DW48" s="301"/>
      <c r="DX48" s="301"/>
      <c r="DY48" s="301"/>
      <c r="DZ48" s="301"/>
      <c r="EA48" s="301"/>
      <c r="EB48" s="301"/>
      <c r="EC48" s="301"/>
      <c r="ED48" s="301"/>
      <c r="EE48" s="301"/>
      <c r="EF48" s="301"/>
      <c r="EG48" s="301"/>
      <c r="EH48" s="301"/>
      <c r="EI48" s="301"/>
      <c r="EJ48" s="301"/>
      <c r="EK48" s="301"/>
      <c r="EL48" s="301"/>
      <c r="EM48" s="301"/>
      <c r="EN48" s="301"/>
      <c r="EO48" s="301"/>
      <c r="EP48" s="301"/>
      <c r="EQ48" s="301"/>
      <c r="ER48" s="301"/>
      <c r="ES48" s="301"/>
      <c r="ET48" s="301"/>
      <c r="EU48" s="301"/>
      <c r="EV48" s="301"/>
      <c r="EW48" s="301"/>
      <c r="EX48" s="301"/>
      <c r="EY48" s="301"/>
      <c r="EZ48" s="301"/>
      <c r="FA48" s="301"/>
      <c r="FB48" s="301"/>
      <c r="FC48" s="301"/>
      <c r="FD48" s="301"/>
      <c r="FE48" s="301"/>
      <c r="FF48" s="301"/>
      <c r="FG48" s="301"/>
      <c r="FH48" s="301"/>
      <c r="FI48" s="301"/>
      <c r="FJ48" s="301"/>
      <c r="FK48" s="301"/>
      <c r="FL48" s="301"/>
      <c r="FM48" s="301"/>
      <c r="FN48" s="301"/>
      <c r="FO48" s="301"/>
      <c r="FP48" s="301"/>
      <c r="FQ48" s="301"/>
      <c r="FR48" s="301"/>
      <c r="FS48" s="301"/>
      <c r="FT48" s="301"/>
      <c r="FU48" s="301"/>
      <c r="FV48" s="301"/>
      <c r="FW48" s="301"/>
      <c r="FX48" s="301"/>
      <c r="FY48" s="301"/>
      <c r="FZ48" s="301"/>
      <c r="GA48" s="301"/>
      <c r="GB48" s="301"/>
      <c r="GC48" s="301"/>
      <c r="GD48" s="301"/>
      <c r="GE48" s="301"/>
      <c r="GF48" s="301"/>
      <c r="GG48" s="301"/>
      <c r="GH48" s="301"/>
      <c r="GI48" s="301"/>
      <c r="GJ48" s="301"/>
      <c r="GK48" s="301"/>
      <c r="GL48" s="301"/>
      <c r="GM48" s="301"/>
      <c r="GN48" s="301"/>
      <c r="GO48" s="301"/>
      <c r="GP48" s="301"/>
      <c r="GQ48" s="301"/>
      <c r="GR48" s="301"/>
      <c r="GS48" s="301"/>
      <c r="GT48" s="301"/>
      <c r="GU48" s="301"/>
      <c r="GV48" s="301"/>
      <c r="GW48" s="301"/>
      <c r="GX48" s="301"/>
      <c r="GY48" s="301"/>
      <c r="GZ48" s="301"/>
      <c r="HA48" s="301"/>
      <c r="HB48" s="301"/>
      <c r="HC48" s="301"/>
      <c r="HD48" s="301"/>
      <c r="HE48" s="301"/>
      <c r="HF48" s="301"/>
      <c r="HG48" s="301"/>
      <c r="HH48" s="301"/>
      <c r="HI48" s="301"/>
      <c r="HJ48" s="301"/>
      <c r="HK48" s="301"/>
      <c r="HL48" s="301"/>
      <c r="HM48" s="301"/>
      <c r="HN48" s="301"/>
      <c r="HO48" s="301"/>
      <c r="HP48" s="301"/>
      <c r="HQ48" s="301"/>
      <c r="HR48" s="301"/>
      <c r="HS48" s="301"/>
      <c r="HT48" s="301"/>
      <c r="HU48" s="301"/>
      <c r="HV48" s="301"/>
      <c r="HW48" s="301"/>
      <c r="HX48" s="301"/>
      <c r="HY48" s="301"/>
      <c r="HZ48" s="301"/>
      <c r="IA48" s="301"/>
      <c r="IB48" s="301"/>
      <c r="IC48" s="301"/>
      <c r="ID48" s="301"/>
      <c r="IE48" s="301"/>
      <c r="IF48" s="301"/>
      <c r="IG48" s="301"/>
      <c r="IH48" s="301"/>
      <c r="II48" s="301"/>
      <c r="IJ48" s="301"/>
      <c r="IK48" s="301"/>
      <c r="IL48" s="301"/>
      <c r="IM48" s="301"/>
      <c r="IN48" s="301"/>
      <c r="IO48" s="301"/>
      <c r="IP48" s="301"/>
      <c r="IQ48" s="301"/>
      <c r="IR48" s="301"/>
    </row>
    <row r="49" spans="1:252">
      <c r="B49" s="325" t="e">
        <v>#REF!</v>
      </c>
      <c r="C49" s="301"/>
      <c r="D49" s="343" t="e">
        <v>#REF!</v>
      </c>
      <c r="E49" s="343" t="e">
        <v>#REF!</v>
      </c>
      <c r="F49" s="343" t="e">
        <v>#REF!</v>
      </c>
      <c r="G49" s="343" t="e">
        <v>#REF!</v>
      </c>
      <c r="H49" s="343" t="e">
        <v>#REF!</v>
      </c>
      <c r="I49" s="343" t="e">
        <v>#REF!</v>
      </c>
      <c r="J49" s="343" t="e">
        <v>#REF!</v>
      </c>
      <c r="K49" s="343" t="e">
        <v>#REF!</v>
      </c>
      <c r="L49" s="343" t="e">
        <v>#REF!</v>
      </c>
      <c r="M49" s="343" t="e">
        <v>#REF!</v>
      </c>
      <c r="N49" s="343" t="e">
        <v>#REF!</v>
      </c>
      <c r="O49" s="343" t="e">
        <v>#REF!</v>
      </c>
      <c r="P49" s="343" t="e">
        <v>#REF!</v>
      </c>
      <c r="Q49" s="343" t="e">
        <v>#REF!</v>
      </c>
      <c r="R49" s="343" t="e">
        <v>#REF!</v>
      </c>
      <c r="S49" s="343" t="e">
        <v>#REF!</v>
      </c>
      <c r="T49" s="343" t="e">
        <v>#REF!</v>
      </c>
      <c r="U49" s="343" t="e">
        <v>#REF!</v>
      </c>
      <c r="V49" s="343" t="e">
        <v>#REF!</v>
      </c>
      <c r="W49" s="343" t="e">
        <v>#REF!</v>
      </c>
      <c r="X49" s="343" t="e">
        <v>#REF!</v>
      </c>
      <c r="Y49" s="343" t="e">
        <v>#REF!</v>
      </c>
      <c r="Z49" s="343" t="e">
        <v>#REF!</v>
      </c>
      <c r="AA49" s="343" t="e">
        <v>#REF!</v>
      </c>
      <c r="AB49" s="343" t="e">
        <v>#REF!</v>
      </c>
      <c r="AC49" s="343" t="e">
        <v>#REF!</v>
      </c>
      <c r="AD49" s="343" t="e">
        <v>#REF!</v>
      </c>
      <c r="AE49" s="343" t="e">
        <v>#REF!</v>
      </c>
      <c r="AF49" s="343" t="e">
        <v>#REF!</v>
      </c>
      <c r="AG49" s="343" t="e">
        <v>#REF!</v>
      </c>
      <c r="AH49" s="343" t="e">
        <v>#REF!</v>
      </c>
      <c r="AI49" s="343" t="e">
        <v>#REF!</v>
      </c>
      <c r="AJ49" s="343" t="e">
        <v>#REF!</v>
      </c>
      <c r="AK49" s="343" t="e">
        <v>#REF!</v>
      </c>
      <c r="AL49" s="343" t="e">
        <v>#REF!</v>
      </c>
      <c r="AM49" s="343" t="e">
        <v>#REF!</v>
      </c>
      <c r="AN49" s="343" t="e">
        <v>#REF!</v>
      </c>
      <c r="AO49" s="343" t="e">
        <v>#REF!</v>
      </c>
      <c r="AP49" s="343" t="e">
        <v>#REF!</v>
      </c>
      <c r="AQ49" s="343" t="e">
        <v>#REF!</v>
      </c>
      <c r="AR49" s="343" t="e">
        <v>#REF!</v>
      </c>
      <c r="AS49" s="343" t="e">
        <v>#REF!</v>
      </c>
      <c r="AT49" s="343" t="e">
        <v>#REF!</v>
      </c>
      <c r="AU49" s="343" t="e">
        <v>#REF!</v>
      </c>
      <c r="AV49" s="343" t="e">
        <v>#REF!</v>
      </c>
      <c r="AW49" s="343" t="e">
        <v>#REF!</v>
      </c>
      <c r="AX49" s="343" t="e">
        <v>#REF!</v>
      </c>
      <c r="AY49" s="343" t="e">
        <v>#REF!</v>
      </c>
      <c r="AZ49" s="343" t="e">
        <v>#REF!</v>
      </c>
      <c r="BA49" s="343" t="e">
        <v>#REF!</v>
      </c>
      <c r="BB49" s="343" t="e">
        <v>#REF!</v>
      </c>
      <c r="BC49" s="343" t="e">
        <v>#REF!</v>
      </c>
      <c r="BD49" s="343" t="e">
        <v>#REF!</v>
      </c>
      <c r="BE49" s="343" t="e">
        <v>#REF!</v>
      </c>
      <c r="BF49" s="343" t="e">
        <v>#REF!</v>
      </c>
      <c r="BG49" s="343" t="e">
        <v>#REF!</v>
      </c>
      <c r="BH49" s="343" t="e">
        <v>#REF!</v>
      </c>
      <c r="BI49" s="343" t="e">
        <v>#REF!</v>
      </c>
      <c r="BJ49" s="343" t="e">
        <v>#REF!</v>
      </c>
      <c r="BK49" s="343" t="e">
        <v>#REF!</v>
      </c>
      <c r="BS49" s="336"/>
      <c r="BT49" s="336"/>
      <c r="BU49" s="336"/>
      <c r="BV49" s="336"/>
      <c r="BW49" s="336"/>
      <c r="BX49" s="336"/>
      <c r="BY49" s="336"/>
      <c r="BZ49" s="336"/>
      <c r="CA49" s="336"/>
      <c r="CB49" s="336"/>
      <c r="CC49" s="336"/>
      <c r="CD49" s="336"/>
      <c r="CE49" s="336"/>
      <c r="CF49" s="336"/>
      <c r="CG49" s="336"/>
      <c r="CH49" s="336"/>
      <c r="CI49" s="336"/>
      <c r="CJ49" s="336"/>
      <c r="CK49" s="336"/>
      <c r="CL49" s="336"/>
      <c r="CM49" s="336"/>
      <c r="CN49" s="336"/>
      <c r="CO49" s="336"/>
      <c r="CP49" s="336"/>
      <c r="CQ49" s="336"/>
      <c r="CR49" s="336"/>
      <c r="CS49" s="336"/>
      <c r="CT49" s="336"/>
      <c r="CU49" s="336"/>
      <c r="CV49" s="336"/>
      <c r="CW49" s="336"/>
      <c r="CX49" s="336"/>
      <c r="CY49" s="336"/>
      <c r="CZ49" s="336"/>
      <c r="DA49" s="336"/>
      <c r="DB49" s="336"/>
      <c r="DC49" s="336"/>
      <c r="DD49" s="336"/>
      <c r="DE49" s="336"/>
      <c r="DF49" s="336"/>
      <c r="DG49" s="336"/>
      <c r="DH49" s="336"/>
      <c r="DI49" s="336"/>
      <c r="DJ49" s="336"/>
      <c r="DK49" s="336"/>
      <c r="DL49" s="336"/>
      <c r="DM49" s="336"/>
      <c r="DN49" s="336"/>
      <c r="DO49" s="336"/>
      <c r="DP49" s="336"/>
      <c r="DQ49" s="336"/>
      <c r="DR49" s="336"/>
      <c r="DS49" s="336"/>
      <c r="DT49" s="336"/>
      <c r="DU49" s="336"/>
      <c r="DV49" s="336"/>
      <c r="DW49" s="336"/>
      <c r="DX49" s="336"/>
      <c r="DY49" s="336"/>
      <c r="DZ49" s="336"/>
      <c r="EA49" s="336"/>
      <c r="EB49" s="336"/>
      <c r="EC49" s="336"/>
      <c r="ED49" s="336"/>
      <c r="EE49" s="336"/>
      <c r="EF49" s="336"/>
      <c r="EG49" s="336"/>
      <c r="EH49" s="336"/>
      <c r="EI49" s="336"/>
      <c r="EJ49" s="336"/>
      <c r="EK49" s="336"/>
      <c r="EL49" s="336"/>
      <c r="EM49" s="336"/>
      <c r="EN49" s="336"/>
      <c r="EO49" s="336"/>
      <c r="EP49" s="336"/>
      <c r="EQ49" s="336"/>
      <c r="ER49" s="336"/>
      <c r="ES49" s="336"/>
      <c r="ET49" s="336"/>
      <c r="EU49" s="336"/>
      <c r="EV49" s="336"/>
      <c r="EW49" s="336"/>
      <c r="EX49" s="336"/>
      <c r="EY49" s="336"/>
      <c r="EZ49" s="336"/>
      <c r="FA49" s="336"/>
      <c r="FB49" s="336"/>
      <c r="FC49" s="336"/>
      <c r="FD49" s="336"/>
      <c r="FE49" s="336"/>
      <c r="FF49" s="336"/>
      <c r="FG49" s="336"/>
      <c r="FH49" s="336"/>
      <c r="FI49" s="336"/>
      <c r="FJ49" s="336"/>
      <c r="FK49" s="336"/>
      <c r="FL49" s="336"/>
      <c r="FM49" s="336"/>
      <c r="FN49" s="336"/>
      <c r="FO49" s="336"/>
      <c r="FP49" s="336"/>
      <c r="FQ49" s="336"/>
      <c r="FR49" s="336"/>
      <c r="FS49" s="336"/>
      <c r="FT49" s="336"/>
      <c r="FU49" s="336"/>
      <c r="FV49" s="336"/>
      <c r="FW49" s="336"/>
      <c r="FX49" s="336"/>
      <c r="FY49" s="336"/>
      <c r="FZ49" s="336"/>
      <c r="GA49" s="336"/>
      <c r="GB49" s="336"/>
      <c r="GC49" s="336"/>
      <c r="GD49" s="336"/>
      <c r="GE49" s="336"/>
      <c r="GF49" s="336"/>
      <c r="GG49" s="336"/>
      <c r="GH49" s="336"/>
      <c r="GI49" s="336"/>
      <c r="GJ49" s="336"/>
      <c r="GK49" s="336"/>
      <c r="GL49" s="336"/>
      <c r="GM49" s="336"/>
      <c r="GN49" s="336"/>
      <c r="GO49" s="336"/>
      <c r="GP49" s="336"/>
      <c r="GQ49" s="336"/>
      <c r="GR49" s="336"/>
      <c r="GS49" s="336"/>
      <c r="GT49" s="336"/>
      <c r="GU49" s="336"/>
      <c r="GV49" s="336"/>
      <c r="GW49" s="336"/>
      <c r="GX49" s="336"/>
      <c r="GY49" s="336"/>
      <c r="GZ49" s="336"/>
      <c r="HA49" s="336"/>
      <c r="HB49" s="336"/>
      <c r="HC49" s="336"/>
      <c r="HD49" s="336"/>
      <c r="HE49" s="336"/>
      <c r="HF49" s="336"/>
      <c r="HG49" s="336"/>
      <c r="HH49" s="336"/>
      <c r="HI49" s="336"/>
      <c r="HJ49" s="336"/>
      <c r="HK49" s="336"/>
      <c r="HL49" s="336"/>
      <c r="HM49" s="336"/>
      <c r="HN49" s="336"/>
      <c r="HO49" s="336"/>
      <c r="HP49" s="336"/>
      <c r="HQ49" s="336"/>
      <c r="HR49" s="336"/>
      <c r="HS49" s="336"/>
      <c r="HT49" s="336"/>
      <c r="HU49" s="336"/>
      <c r="HV49" s="336"/>
      <c r="HW49" s="336"/>
      <c r="HX49" s="336"/>
      <c r="HY49" s="336"/>
      <c r="HZ49" s="336"/>
      <c r="IA49" s="336"/>
      <c r="IB49" s="336"/>
      <c r="IC49" s="336"/>
      <c r="ID49" s="336"/>
      <c r="IE49" s="336"/>
      <c r="IF49" s="336"/>
      <c r="IG49" s="336"/>
      <c r="IH49" s="336"/>
      <c r="II49" s="336"/>
      <c r="IJ49" s="336"/>
      <c r="IK49" s="336"/>
      <c r="IL49" s="336"/>
      <c r="IM49" s="336"/>
      <c r="IN49" s="336"/>
      <c r="IO49" s="336"/>
      <c r="IP49" s="336"/>
      <c r="IQ49" s="336"/>
      <c r="IR49" s="336"/>
    </row>
    <row r="50" spans="1:252" s="345" customFormat="1">
      <c r="A50" s="338"/>
      <c r="B50" s="325" t="e">
        <v>#REF!</v>
      </c>
      <c r="C50" s="301"/>
      <c r="D50" s="343" t="e">
        <v>#REF!</v>
      </c>
      <c r="E50" s="343" t="e">
        <v>#REF!</v>
      </c>
      <c r="F50" s="343" t="e">
        <v>#REF!</v>
      </c>
      <c r="G50" s="343" t="e">
        <v>#REF!</v>
      </c>
      <c r="H50" s="343" t="e">
        <v>#REF!</v>
      </c>
      <c r="I50" s="343" t="e">
        <v>#REF!</v>
      </c>
      <c r="J50" s="343" t="e">
        <v>#REF!</v>
      </c>
      <c r="K50" s="343" t="e">
        <v>#REF!</v>
      </c>
      <c r="L50" s="343" t="e">
        <v>#REF!</v>
      </c>
      <c r="M50" s="343" t="e">
        <v>#REF!</v>
      </c>
      <c r="N50" s="343" t="e">
        <v>#REF!</v>
      </c>
      <c r="O50" s="343" t="e">
        <v>#REF!</v>
      </c>
      <c r="P50" s="343" t="e">
        <v>#REF!</v>
      </c>
      <c r="Q50" s="343" t="e">
        <v>#REF!</v>
      </c>
      <c r="R50" s="343" t="e">
        <v>#REF!</v>
      </c>
      <c r="S50" s="343" t="e">
        <v>#REF!</v>
      </c>
      <c r="T50" s="343" t="e">
        <v>#REF!</v>
      </c>
      <c r="U50" s="343" t="e">
        <v>#REF!</v>
      </c>
      <c r="V50" s="343" t="e">
        <v>#REF!</v>
      </c>
      <c r="W50" s="343" t="e">
        <v>#REF!</v>
      </c>
      <c r="X50" s="343" t="e">
        <v>#REF!</v>
      </c>
      <c r="Y50" s="343" t="e">
        <v>#REF!</v>
      </c>
      <c r="Z50" s="343" t="e">
        <v>#REF!</v>
      </c>
      <c r="AA50" s="343" t="e">
        <v>#REF!</v>
      </c>
      <c r="AB50" s="343" t="e">
        <v>#REF!</v>
      </c>
      <c r="AC50" s="343" t="e">
        <v>#REF!</v>
      </c>
      <c r="AD50" s="343" t="e">
        <v>#REF!</v>
      </c>
      <c r="AE50" s="343" t="e">
        <v>#REF!</v>
      </c>
      <c r="AF50" s="343" t="e">
        <v>#REF!</v>
      </c>
      <c r="AG50" s="343" t="e">
        <v>#REF!</v>
      </c>
      <c r="AH50" s="343" t="e">
        <v>#REF!</v>
      </c>
      <c r="AI50" s="343" t="e">
        <v>#REF!</v>
      </c>
      <c r="AJ50" s="343" t="e">
        <v>#REF!</v>
      </c>
      <c r="AK50" s="343" t="e">
        <v>#REF!</v>
      </c>
      <c r="AL50" s="343" t="e">
        <v>#REF!</v>
      </c>
      <c r="AM50" s="343" t="e">
        <v>#REF!</v>
      </c>
      <c r="AN50" s="343" t="e">
        <v>#REF!</v>
      </c>
      <c r="AO50" s="343" t="e">
        <v>#REF!</v>
      </c>
      <c r="AP50" s="343" t="e">
        <v>#REF!</v>
      </c>
      <c r="AQ50" s="343" t="e">
        <v>#REF!</v>
      </c>
      <c r="AR50" s="343" t="e">
        <v>#REF!</v>
      </c>
      <c r="AS50" s="343" t="e">
        <v>#REF!</v>
      </c>
      <c r="AT50" s="343" t="e">
        <v>#REF!</v>
      </c>
      <c r="AU50" s="343" t="e">
        <v>#REF!</v>
      </c>
      <c r="AV50" s="343" t="e">
        <v>#REF!</v>
      </c>
      <c r="AW50" s="343" t="e">
        <v>#REF!</v>
      </c>
      <c r="AX50" s="343" t="e">
        <v>#REF!</v>
      </c>
      <c r="AY50" s="343" t="e">
        <v>#REF!</v>
      </c>
      <c r="AZ50" s="343" t="e">
        <v>#REF!</v>
      </c>
      <c r="BA50" s="343" t="e">
        <v>#REF!</v>
      </c>
      <c r="BB50" s="343" t="e">
        <v>#REF!</v>
      </c>
      <c r="BC50" s="343" t="e">
        <v>#REF!</v>
      </c>
      <c r="BD50" s="343" t="e">
        <v>#REF!</v>
      </c>
      <c r="BE50" s="343" t="e">
        <v>#REF!</v>
      </c>
      <c r="BF50" s="343" t="e">
        <v>#REF!</v>
      </c>
      <c r="BG50" s="343" t="e">
        <v>#REF!</v>
      </c>
      <c r="BH50" s="343" t="e">
        <v>#REF!</v>
      </c>
      <c r="BI50" s="343" t="e">
        <v>#REF!</v>
      </c>
      <c r="BJ50" s="343" t="e">
        <v>#REF!</v>
      </c>
      <c r="BK50" s="343" t="e">
        <v>#REF!</v>
      </c>
      <c r="BL50" s="338"/>
      <c r="BM50" s="338"/>
      <c r="BN50" s="338"/>
      <c r="BO50" s="338"/>
      <c r="BP50" s="338"/>
      <c r="BQ50" s="338"/>
      <c r="BR50" s="338"/>
      <c r="BS50" s="338"/>
      <c r="BT50" s="338"/>
      <c r="BU50" s="338"/>
      <c r="BV50" s="338"/>
      <c r="BW50" s="338"/>
      <c r="BX50" s="338"/>
      <c r="BY50" s="338"/>
      <c r="BZ50" s="338"/>
      <c r="CA50" s="338"/>
      <c r="CB50" s="338"/>
      <c r="CC50" s="338"/>
      <c r="CD50" s="338"/>
      <c r="CE50" s="338"/>
      <c r="CF50" s="338"/>
      <c r="CG50" s="338"/>
      <c r="CH50" s="338"/>
      <c r="CI50" s="338"/>
      <c r="CJ50" s="338"/>
      <c r="CK50" s="338"/>
      <c r="CL50" s="338"/>
      <c r="CM50" s="338"/>
      <c r="CN50" s="338"/>
      <c r="CO50" s="338"/>
      <c r="CP50" s="338"/>
      <c r="CQ50" s="338"/>
      <c r="CR50" s="338"/>
      <c r="CS50" s="338"/>
      <c r="CT50" s="338"/>
      <c r="CU50" s="338"/>
      <c r="CV50" s="338"/>
      <c r="CW50" s="338"/>
      <c r="CX50" s="338"/>
      <c r="CY50" s="338"/>
      <c r="CZ50" s="338"/>
      <c r="DA50" s="338"/>
      <c r="DB50" s="338"/>
      <c r="DC50" s="338"/>
      <c r="DD50" s="338"/>
      <c r="DE50" s="338"/>
      <c r="DF50" s="338"/>
      <c r="DG50" s="338"/>
      <c r="DH50" s="338"/>
      <c r="DI50" s="338"/>
      <c r="DJ50" s="338"/>
      <c r="DK50" s="338"/>
      <c r="DL50" s="338"/>
      <c r="DM50" s="338"/>
      <c r="DN50" s="338"/>
      <c r="DO50" s="338"/>
      <c r="DP50" s="338"/>
      <c r="DQ50" s="338"/>
      <c r="DR50" s="338"/>
      <c r="DS50" s="338"/>
      <c r="DT50" s="338"/>
      <c r="DU50" s="338"/>
      <c r="DV50" s="338"/>
      <c r="DW50" s="338"/>
      <c r="DX50" s="338"/>
      <c r="DY50" s="338"/>
      <c r="DZ50" s="338"/>
      <c r="EA50" s="338"/>
      <c r="EB50" s="338"/>
      <c r="EC50" s="338"/>
      <c r="ED50" s="338"/>
      <c r="EE50" s="338"/>
      <c r="EF50" s="338"/>
      <c r="EG50" s="338"/>
      <c r="EH50" s="338"/>
      <c r="EI50" s="338"/>
      <c r="EJ50" s="338"/>
      <c r="EK50" s="338"/>
      <c r="EL50" s="338"/>
      <c r="EM50" s="338"/>
      <c r="EN50" s="338"/>
      <c r="EO50" s="338"/>
      <c r="EP50" s="338"/>
      <c r="EQ50" s="338"/>
      <c r="ER50" s="338"/>
      <c r="ES50" s="338"/>
      <c r="ET50" s="338"/>
      <c r="EU50" s="338"/>
      <c r="EV50" s="338"/>
      <c r="EW50" s="338"/>
      <c r="EX50" s="338"/>
      <c r="EY50" s="338"/>
      <c r="EZ50" s="338"/>
      <c r="FA50" s="338"/>
      <c r="FB50" s="338"/>
      <c r="FC50" s="338"/>
      <c r="FD50" s="338"/>
      <c r="FE50" s="338"/>
      <c r="FF50" s="338"/>
      <c r="FG50" s="338"/>
      <c r="FH50" s="338"/>
      <c r="FI50" s="338"/>
      <c r="FJ50" s="338"/>
      <c r="FK50" s="338"/>
      <c r="FL50" s="338"/>
      <c r="FM50" s="338"/>
      <c r="FN50" s="338"/>
      <c r="FO50" s="338"/>
      <c r="FP50" s="338"/>
      <c r="FQ50" s="338"/>
      <c r="FR50" s="338"/>
      <c r="FS50" s="338"/>
      <c r="FT50" s="338"/>
      <c r="FU50" s="338"/>
      <c r="FV50" s="338"/>
      <c r="FW50" s="338"/>
      <c r="FX50" s="338"/>
      <c r="FY50" s="338"/>
      <c r="FZ50" s="338"/>
      <c r="GA50" s="338"/>
      <c r="GB50" s="338"/>
      <c r="GC50" s="338"/>
      <c r="GD50" s="338"/>
      <c r="GE50" s="338"/>
      <c r="GF50" s="338"/>
      <c r="GG50" s="338"/>
      <c r="GH50" s="338"/>
      <c r="GI50" s="338"/>
      <c r="GJ50" s="338"/>
      <c r="GK50" s="338"/>
      <c r="GL50" s="338"/>
      <c r="GM50" s="338"/>
      <c r="GN50" s="338"/>
      <c r="GO50" s="338"/>
      <c r="GP50" s="338"/>
      <c r="GQ50" s="338"/>
      <c r="GR50" s="338"/>
      <c r="GS50" s="338"/>
      <c r="GT50" s="338"/>
      <c r="GU50" s="338"/>
      <c r="GV50" s="338"/>
      <c r="GW50" s="338"/>
      <c r="GX50" s="338"/>
      <c r="GY50" s="338"/>
      <c r="GZ50" s="338"/>
      <c r="HA50" s="338"/>
      <c r="HB50" s="338"/>
      <c r="HC50" s="338"/>
      <c r="HD50" s="338"/>
      <c r="HE50" s="338"/>
      <c r="HF50" s="338"/>
      <c r="HG50" s="338"/>
      <c r="HH50" s="338"/>
      <c r="HI50" s="338"/>
      <c r="HJ50" s="338"/>
      <c r="HK50" s="338"/>
      <c r="HL50" s="338"/>
      <c r="HM50" s="338"/>
      <c r="HN50" s="338"/>
      <c r="HO50" s="338"/>
      <c r="HP50" s="338"/>
      <c r="HQ50" s="338"/>
      <c r="HR50" s="338"/>
      <c r="HS50" s="338"/>
      <c r="HT50" s="338"/>
      <c r="HU50" s="338"/>
      <c r="HV50" s="338"/>
      <c r="HW50" s="338"/>
      <c r="HX50" s="338"/>
      <c r="HY50" s="338"/>
      <c r="HZ50" s="338"/>
      <c r="IA50" s="338"/>
      <c r="IB50" s="338"/>
      <c r="IC50" s="338"/>
      <c r="ID50" s="338"/>
      <c r="IE50" s="338"/>
      <c r="IF50" s="338"/>
      <c r="IG50" s="338"/>
      <c r="IH50" s="338"/>
      <c r="II50" s="338"/>
      <c r="IJ50" s="338"/>
      <c r="IK50" s="338"/>
      <c r="IL50" s="338"/>
      <c r="IM50" s="338"/>
      <c r="IN50" s="338"/>
      <c r="IO50" s="338"/>
      <c r="IP50" s="338"/>
      <c r="IQ50" s="338"/>
      <c r="IR50" s="338"/>
    </row>
    <row r="51" spans="1:252">
      <c r="B51" s="336" t="e">
        <v>#REF!</v>
      </c>
      <c r="C51" s="332"/>
      <c r="D51" s="344" t="e">
        <v>#REF!</v>
      </c>
      <c r="E51" s="344" t="e">
        <v>#REF!</v>
      </c>
      <c r="F51" s="344" t="e">
        <v>#REF!</v>
      </c>
      <c r="G51" s="344" t="e">
        <v>#REF!</v>
      </c>
      <c r="H51" s="344" t="e">
        <v>#REF!</v>
      </c>
      <c r="I51" s="344" t="e">
        <v>#REF!</v>
      </c>
      <c r="J51" s="344" t="e">
        <v>#REF!</v>
      </c>
      <c r="K51" s="344" t="e">
        <v>#REF!</v>
      </c>
      <c r="L51" s="344" t="e">
        <v>#REF!</v>
      </c>
      <c r="M51" s="344" t="e">
        <v>#REF!</v>
      </c>
      <c r="N51" s="344" t="e">
        <v>#REF!</v>
      </c>
      <c r="O51" s="344" t="e">
        <v>#REF!</v>
      </c>
      <c r="P51" s="344" t="e">
        <v>#REF!</v>
      </c>
      <c r="Q51" s="344" t="e">
        <v>#REF!</v>
      </c>
      <c r="R51" s="344" t="e">
        <v>#REF!</v>
      </c>
      <c r="S51" s="344" t="e">
        <v>#REF!</v>
      </c>
      <c r="T51" s="344" t="e">
        <v>#REF!</v>
      </c>
      <c r="U51" s="344" t="e">
        <v>#REF!</v>
      </c>
      <c r="V51" s="344" t="e">
        <v>#REF!</v>
      </c>
      <c r="W51" s="344" t="e">
        <v>#REF!</v>
      </c>
      <c r="X51" s="344" t="e">
        <v>#REF!</v>
      </c>
      <c r="Y51" s="344" t="e">
        <v>#REF!</v>
      </c>
      <c r="Z51" s="344" t="e">
        <v>#REF!</v>
      </c>
      <c r="AA51" s="344" t="e">
        <v>#REF!</v>
      </c>
      <c r="AB51" s="344" t="e">
        <v>#REF!</v>
      </c>
      <c r="AC51" s="344" t="e">
        <v>#REF!</v>
      </c>
      <c r="AD51" s="344" t="e">
        <v>#REF!</v>
      </c>
      <c r="AE51" s="344" t="e">
        <v>#REF!</v>
      </c>
      <c r="AF51" s="344" t="e">
        <v>#REF!</v>
      </c>
      <c r="AG51" s="344" t="e">
        <v>#REF!</v>
      </c>
      <c r="AH51" s="344" t="e">
        <v>#REF!</v>
      </c>
      <c r="AI51" s="344" t="e">
        <v>#REF!</v>
      </c>
      <c r="AJ51" s="344" t="e">
        <v>#REF!</v>
      </c>
      <c r="AK51" s="344" t="e">
        <v>#REF!</v>
      </c>
      <c r="AL51" s="344" t="e">
        <v>#REF!</v>
      </c>
      <c r="AM51" s="344" t="e">
        <v>#REF!</v>
      </c>
      <c r="AN51" s="344" t="e">
        <v>#REF!</v>
      </c>
      <c r="AO51" s="344" t="e">
        <v>#REF!</v>
      </c>
      <c r="AP51" s="344" t="e">
        <v>#REF!</v>
      </c>
      <c r="AQ51" s="344" t="e">
        <v>#REF!</v>
      </c>
      <c r="AR51" s="344" t="e">
        <v>#REF!</v>
      </c>
      <c r="AS51" s="344" t="e">
        <v>#REF!</v>
      </c>
      <c r="AT51" s="344" t="e">
        <v>#REF!</v>
      </c>
      <c r="AU51" s="344" t="e">
        <v>#REF!</v>
      </c>
      <c r="AV51" s="344" t="e">
        <v>#REF!</v>
      </c>
      <c r="AW51" s="344" t="e">
        <v>#REF!</v>
      </c>
      <c r="AX51" s="344" t="e">
        <v>#REF!</v>
      </c>
      <c r="AY51" s="344" t="e">
        <v>#REF!</v>
      </c>
      <c r="AZ51" s="344" t="e">
        <v>#REF!</v>
      </c>
      <c r="BA51" s="344" t="e">
        <v>#REF!</v>
      </c>
      <c r="BB51" s="344" t="e">
        <v>#REF!</v>
      </c>
      <c r="BC51" s="344" t="e">
        <v>#REF!</v>
      </c>
      <c r="BD51" s="344" t="e">
        <v>#REF!</v>
      </c>
      <c r="BE51" s="344" t="e">
        <v>#REF!</v>
      </c>
      <c r="BF51" s="344" t="e">
        <v>#REF!</v>
      </c>
      <c r="BG51" s="344" t="e">
        <v>#REF!</v>
      </c>
      <c r="BH51" s="344" t="e">
        <v>#REF!</v>
      </c>
      <c r="BI51" s="344" t="e">
        <v>#REF!</v>
      </c>
      <c r="BJ51" s="344" t="e">
        <v>#REF!</v>
      </c>
      <c r="BK51" s="344" t="e">
        <v>#REF!</v>
      </c>
      <c r="BL51" s="301"/>
      <c r="BM51" s="301"/>
      <c r="BN51" s="301"/>
      <c r="BO51" s="301"/>
      <c r="BP51" s="301"/>
      <c r="BQ51" s="301"/>
      <c r="BR51" s="301"/>
      <c r="BS51" s="301"/>
      <c r="BT51" s="301"/>
      <c r="BU51" s="301"/>
      <c r="BV51" s="301"/>
      <c r="BW51" s="301"/>
      <c r="BX51" s="301"/>
      <c r="BY51" s="301"/>
      <c r="BZ51" s="301"/>
      <c r="CA51" s="301"/>
      <c r="CB51" s="301"/>
      <c r="CC51" s="301"/>
      <c r="CD51" s="301"/>
      <c r="CE51" s="301"/>
      <c r="CF51" s="301"/>
      <c r="CG51" s="301"/>
      <c r="CH51" s="301"/>
      <c r="CI51" s="301"/>
      <c r="CJ51" s="301"/>
      <c r="CK51" s="301"/>
      <c r="CL51" s="301"/>
      <c r="CM51" s="301"/>
      <c r="CN51" s="301"/>
      <c r="CO51" s="301"/>
      <c r="CP51" s="301"/>
      <c r="CQ51" s="301"/>
      <c r="CR51" s="301"/>
      <c r="CS51" s="301"/>
      <c r="CT51" s="301"/>
      <c r="CU51" s="301"/>
      <c r="CV51" s="301"/>
      <c r="CW51" s="301"/>
      <c r="CX51" s="301"/>
      <c r="CY51" s="301"/>
      <c r="CZ51" s="301"/>
      <c r="DA51" s="301"/>
      <c r="DB51" s="301"/>
      <c r="DC51" s="301"/>
      <c r="DD51" s="301"/>
      <c r="DE51" s="301"/>
      <c r="DF51" s="301"/>
      <c r="DG51" s="301"/>
      <c r="DH51" s="301"/>
      <c r="DI51" s="301"/>
      <c r="DJ51" s="301"/>
      <c r="DK51" s="301"/>
      <c r="DL51" s="301"/>
      <c r="DM51" s="301"/>
      <c r="DN51" s="301"/>
      <c r="DO51" s="301"/>
      <c r="DP51" s="301"/>
      <c r="DQ51" s="301"/>
      <c r="DR51" s="301"/>
      <c r="DS51" s="301"/>
      <c r="DT51" s="301"/>
      <c r="DU51" s="301"/>
      <c r="DV51" s="301"/>
      <c r="DW51" s="301"/>
      <c r="DX51" s="301"/>
      <c r="DY51" s="301"/>
      <c r="DZ51" s="301"/>
      <c r="EA51" s="301"/>
      <c r="EB51" s="301"/>
      <c r="EC51" s="301"/>
      <c r="ED51" s="301"/>
      <c r="EE51" s="301"/>
      <c r="EF51" s="301"/>
      <c r="EG51" s="301"/>
      <c r="EH51" s="301"/>
      <c r="EI51" s="301"/>
      <c r="EJ51" s="301"/>
      <c r="EK51" s="301"/>
      <c r="EL51" s="301"/>
      <c r="EM51" s="301"/>
      <c r="EN51" s="301"/>
      <c r="EO51" s="301"/>
      <c r="EP51" s="301"/>
      <c r="EQ51" s="301"/>
      <c r="ER51" s="301"/>
      <c r="ES51" s="301"/>
      <c r="ET51" s="301"/>
      <c r="EU51" s="301"/>
      <c r="EV51" s="301"/>
      <c r="EW51" s="301"/>
      <c r="EX51" s="301"/>
      <c r="EY51" s="301"/>
      <c r="EZ51" s="301"/>
      <c r="FA51" s="301"/>
      <c r="FB51" s="301"/>
      <c r="FC51" s="301"/>
      <c r="FD51" s="301"/>
      <c r="FE51" s="301"/>
      <c r="FF51" s="301"/>
      <c r="FG51" s="301"/>
      <c r="FH51" s="301"/>
      <c r="FI51" s="301"/>
      <c r="FJ51" s="301"/>
      <c r="FK51" s="301"/>
      <c r="FL51" s="301"/>
      <c r="FM51" s="301"/>
      <c r="FN51" s="301"/>
      <c r="FO51" s="301"/>
      <c r="FP51" s="301"/>
      <c r="FQ51" s="301"/>
      <c r="FR51" s="301"/>
      <c r="FS51" s="301"/>
      <c r="FT51" s="301"/>
      <c r="FU51" s="301"/>
      <c r="FV51" s="301"/>
      <c r="FW51" s="301"/>
      <c r="FX51" s="301"/>
      <c r="FY51" s="301"/>
      <c r="FZ51" s="301"/>
      <c r="GA51" s="301"/>
      <c r="GB51" s="301"/>
      <c r="GC51" s="301"/>
      <c r="GD51" s="301"/>
      <c r="GE51" s="301"/>
      <c r="GF51" s="301"/>
      <c r="GG51" s="301"/>
      <c r="GH51" s="301"/>
      <c r="GI51" s="301"/>
      <c r="GJ51" s="301"/>
      <c r="GK51" s="301"/>
      <c r="GL51" s="301"/>
      <c r="GM51" s="301"/>
      <c r="GN51" s="301"/>
      <c r="GO51" s="301"/>
      <c r="GP51" s="301"/>
      <c r="GQ51" s="301"/>
      <c r="GR51" s="301"/>
      <c r="GS51" s="301"/>
      <c r="GT51" s="301"/>
      <c r="GU51" s="301"/>
      <c r="GV51" s="301"/>
      <c r="GW51" s="301"/>
      <c r="GX51" s="301"/>
      <c r="GY51" s="301"/>
      <c r="GZ51" s="301"/>
      <c r="HA51" s="301"/>
      <c r="HB51" s="301"/>
      <c r="HC51" s="301"/>
      <c r="HD51" s="301"/>
      <c r="HE51" s="301"/>
      <c r="HF51" s="301"/>
      <c r="HG51" s="301"/>
      <c r="HH51" s="301"/>
      <c r="HI51" s="301"/>
      <c r="HJ51" s="301"/>
      <c r="HK51" s="301"/>
      <c r="HL51" s="301"/>
      <c r="HM51" s="301"/>
      <c r="HN51" s="301"/>
      <c r="HO51" s="301"/>
      <c r="HP51" s="301"/>
      <c r="HQ51" s="301"/>
      <c r="HR51" s="301"/>
      <c r="HS51" s="301"/>
      <c r="HT51" s="301"/>
      <c r="HU51" s="301"/>
      <c r="HV51" s="301"/>
      <c r="HW51" s="301"/>
      <c r="HX51" s="301"/>
      <c r="HY51" s="301"/>
      <c r="HZ51" s="301"/>
      <c r="IA51" s="301"/>
      <c r="IB51" s="301"/>
      <c r="IC51" s="301"/>
      <c r="ID51" s="301"/>
      <c r="IE51" s="301"/>
      <c r="IF51" s="301"/>
      <c r="IG51" s="301"/>
      <c r="IH51" s="301"/>
      <c r="II51" s="301"/>
      <c r="IJ51" s="301"/>
      <c r="IK51" s="301"/>
      <c r="IL51" s="301"/>
      <c r="IM51" s="301"/>
      <c r="IN51" s="301"/>
      <c r="IO51" s="301"/>
      <c r="IP51" s="301"/>
      <c r="IQ51" s="301"/>
      <c r="IR51" s="301"/>
    </row>
    <row r="52" spans="1:252">
      <c r="C52" s="301"/>
      <c r="D52" s="343"/>
      <c r="E52" s="343"/>
      <c r="F52" s="343"/>
      <c r="G52" s="343"/>
      <c r="H52" s="343"/>
      <c r="I52" s="343"/>
      <c r="J52" s="343"/>
      <c r="K52" s="343"/>
      <c r="L52" s="343"/>
      <c r="M52" s="343"/>
      <c r="N52" s="343"/>
      <c r="O52" s="343"/>
      <c r="P52" s="343"/>
      <c r="Q52" s="343"/>
      <c r="R52" s="343"/>
      <c r="S52" s="343"/>
      <c r="T52" s="343"/>
      <c r="U52" s="343"/>
      <c r="V52" s="343"/>
      <c r="W52" s="343"/>
      <c r="X52" s="343"/>
      <c r="Y52" s="343"/>
      <c r="Z52" s="343"/>
      <c r="AA52" s="343"/>
      <c r="AB52" s="343"/>
      <c r="AC52" s="343"/>
      <c r="AD52" s="343"/>
      <c r="AE52" s="343"/>
      <c r="AF52" s="343"/>
      <c r="AG52" s="343"/>
      <c r="AH52" s="343"/>
      <c r="AI52" s="343"/>
      <c r="AJ52" s="343"/>
      <c r="AK52" s="343"/>
      <c r="AL52" s="343"/>
      <c r="AM52" s="343"/>
      <c r="AN52" s="343"/>
      <c r="AO52" s="343"/>
      <c r="AP52" s="343"/>
      <c r="AQ52" s="343"/>
      <c r="AR52" s="343"/>
      <c r="AS52" s="343"/>
      <c r="AT52" s="343"/>
      <c r="AU52" s="343"/>
      <c r="AV52" s="343"/>
      <c r="AW52" s="343"/>
      <c r="AX52" s="343"/>
      <c r="AY52" s="343"/>
      <c r="AZ52" s="343"/>
      <c r="BA52" s="343"/>
      <c r="BB52" s="343"/>
      <c r="BC52" s="343"/>
      <c r="BD52" s="343"/>
      <c r="BE52" s="343"/>
      <c r="BF52" s="343"/>
      <c r="BG52" s="343"/>
      <c r="BH52" s="343"/>
      <c r="BI52" s="343"/>
      <c r="BJ52" s="343"/>
      <c r="BK52" s="343"/>
      <c r="BS52" s="336"/>
      <c r="BT52" s="336"/>
      <c r="BU52" s="336"/>
      <c r="BV52" s="336"/>
      <c r="BW52" s="336"/>
      <c r="BX52" s="336"/>
      <c r="BY52" s="336"/>
      <c r="BZ52" s="336"/>
      <c r="CA52" s="336"/>
      <c r="CB52" s="336"/>
      <c r="CC52" s="336"/>
      <c r="CD52" s="336"/>
      <c r="CE52" s="336"/>
      <c r="CF52" s="336"/>
      <c r="CG52" s="336"/>
      <c r="CH52" s="336"/>
      <c r="CI52" s="336"/>
      <c r="CJ52" s="336"/>
      <c r="CK52" s="336"/>
      <c r="CL52" s="336"/>
      <c r="CM52" s="336"/>
      <c r="CN52" s="336"/>
      <c r="CO52" s="336"/>
      <c r="CP52" s="336"/>
      <c r="CQ52" s="336"/>
      <c r="CR52" s="336"/>
      <c r="CS52" s="336"/>
      <c r="CT52" s="336"/>
      <c r="CU52" s="336"/>
      <c r="CV52" s="336"/>
      <c r="CW52" s="336"/>
      <c r="CX52" s="336"/>
      <c r="CY52" s="336"/>
      <c r="CZ52" s="336"/>
      <c r="DA52" s="336"/>
      <c r="DB52" s="336"/>
      <c r="DC52" s="336"/>
      <c r="DD52" s="336"/>
      <c r="DE52" s="336"/>
      <c r="DF52" s="336"/>
      <c r="DG52" s="336"/>
      <c r="DH52" s="336"/>
      <c r="DI52" s="336"/>
      <c r="DJ52" s="336"/>
      <c r="DK52" s="336"/>
      <c r="DL52" s="336"/>
      <c r="DM52" s="336"/>
      <c r="DN52" s="336"/>
      <c r="DO52" s="336"/>
      <c r="DP52" s="336"/>
      <c r="DQ52" s="336"/>
      <c r="DR52" s="336"/>
      <c r="DS52" s="336"/>
      <c r="DT52" s="336"/>
      <c r="DU52" s="336"/>
      <c r="DV52" s="336"/>
      <c r="DW52" s="336"/>
      <c r="DX52" s="336"/>
      <c r="DY52" s="336"/>
      <c r="DZ52" s="336"/>
      <c r="EA52" s="336"/>
      <c r="EB52" s="336"/>
      <c r="EC52" s="336"/>
      <c r="ED52" s="336"/>
      <c r="EE52" s="336"/>
      <c r="EF52" s="336"/>
      <c r="EG52" s="336"/>
      <c r="EH52" s="336"/>
      <c r="EI52" s="336"/>
      <c r="EJ52" s="336"/>
      <c r="EK52" s="336"/>
      <c r="EL52" s="336"/>
      <c r="EM52" s="336"/>
      <c r="EN52" s="336"/>
      <c r="EO52" s="336"/>
      <c r="EP52" s="336"/>
      <c r="EQ52" s="336"/>
      <c r="ER52" s="336"/>
      <c r="ES52" s="336"/>
      <c r="ET52" s="336"/>
      <c r="EU52" s="336"/>
      <c r="EV52" s="336"/>
      <c r="EW52" s="336"/>
      <c r="EX52" s="336"/>
      <c r="EY52" s="336"/>
      <c r="EZ52" s="336"/>
      <c r="FA52" s="336"/>
      <c r="FB52" s="336"/>
      <c r="FC52" s="336"/>
      <c r="FD52" s="336"/>
      <c r="FE52" s="336"/>
      <c r="FF52" s="336"/>
      <c r="FG52" s="336"/>
      <c r="FH52" s="336"/>
      <c r="FI52" s="336"/>
      <c r="FJ52" s="336"/>
      <c r="FK52" s="336"/>
      <c r="FL52" s="336"/>
      <c r="FM52" s="336"/>
      <c r="FN52" s="336"/>
      <c r="FO52" s="336"/>
      <c r="FP52" s="336"/>
      <c r="FQ52" s="336"/>
      <c r="FR52" s="336"/>
      <c r="FS52" s="336"/>
      <c r="FT52" s="336"/>
      <c r="FU52" s="336"/>
      <c r="FV52" s="336"/>
      <c r="FW52" s="336"/>
      <c r="FX52" s="336"/>
      <c r="FY52" s="336"/>
      <c r="FZ52" s="336"/>
      <c r="GA52" s="336"/>
      <c r="GB52" s="336"/>
      <c r="GC52" s="336"/>
      <c r="GD52" s="336"/>
      <c r="GE52" s="336"/>
      <c r="GF52" s="336"/>
      <c r="GG52" s="336"/>
      <c r="GH52" s="336"/>
      <c r="GI52" s="336"/>
      <c r="GJ52" s="336"/>
      <c r="GK52" s="336"/>
      <c r="GL52" s="336"/>
      <c r="GM52" s="336"/>
      <c r="GN52" s="336"/>
      <c r="GO52" s="336"/>
      <c r="GP52" s="336"/>
      <c r="GQ52" s="336"/>
      <c r="GR52" s="336"/>
      <c r="GS52" s="336"/>
      <c r="GT52" s="336"/>
      <c r="GU52" s="336"/>
      <c r="GV52" s="336"/>
      <c r="GW52" s="336"/>
      <c r="GX52" s="336"/>
      <c r="GY52" s="336"/>
      <c r="GZ52" s="336"/>
      <c r="HA52" s="336"/>
      <c r="HB52" s="336"/>
      <c r="HC52" s="336"/>
      <c r="HD52" s="336"/>
      <c r="HE52" s="336"/>
      <c r="HF52" s="336"/>
      <c r="HG52" s="336"/>
      <c r="HH52" s="336"/>
      <c r="HI52" s="336"/>
      <c r="HJ52" s="336"/>
      <c r="HK52" s="336"/>
      <c r="HL52" s="336"/>
      <c r="HM52" s="336"/>
      <c r="HN52" s="336"/>
      <c r="HO52" s="336"/>
      <c r="HP52" s="336"/>
      <c r="HQ52" s="336"/>
      <c r="HR52" s="336"/>
      <c r="HS52" s="336"/>
      <c r="HT52" s="336"/>
      <c r="HU52" s="336"/>
      <c r="HV52" s="336"/>
      <c r="HW52" s="336"/>
      <c r="HX52" s="336"/>
      <c r="HY52" s="336"/>
      <c r="HZ52" s="336"/>
      <c r="IA52" s="336"/>
      <c r="IB52" s="336"/>
      <c r="IC52" s="336"/>
      <c r="ID52" s="336"/>
      <c r="IE52" s="336"/>
      <c r="IF52" s="336"/>
      <c r="IG52" s="336"/>
      <c r="IH52" s="336"/>
      <c r="II52" s="336"/>
      <c r="IJ52" s="336"/>
      <c r="IK52" s="336"/>
      <c r="IL52" s="336"/>
      <c r="IM52" s="336"/>
      <c r="IN52" s="336"/>
      <c r="IO52" s="336"/>
      <c r="IP52" s="336"/>
      <c r="IQ52" s="336"/>
      <c r="IR52" s="336"/>
    </row>
    <row r="53" spans="1:252">
      <c r="A53" s="338"/>
      <c r="B53" s="325" t="e">
        <v>#REF!</v>
      </c>
      <c r="C53" s="301"/>
      <c r="D53" s="343" t="e">
        <v>#REF!</v>
      </c>
      <c r="E53" s="343" t="e">
        <v>#REF!</v>
      </c>
      <c r="F53" s="343" t="e">
        <v>#REF!</v>
      </c>
      <c r="G53" s="343" t="e">
        <v>#REF!</v>
      </c>
      <c r="H53" s="343" t="e">
        <v>#REF!</v>
      </c>
      <c r="I53" s="343" t="e">
        <v>#REF!</v>
      </c>
      <c r="J53" s="343" t="e">
        <v>#REF!</v>
      </c>
      <c r="K53" s="343" t="e">
        <v>#REF!</v>
      </c>
      <c r="L53" s="343" t="e">
        <v>#REF!</v>
      </c>
      <c r="M53" s="343" t="e">
        <v>#REF!</v>
      </c>
      <c r="N53" s="343" t="e">
        <v>#REF!</v>
      </c>
      <c r="O53" s="343" t="e">
        <v>#REF!</v>
      </c>
      <c r="P53" s="343" t="e">
        <v>#REF!</v>
      </c>
      <c r="Q53" s="343" t="e">
        <v>#REF!</v>
      </c>
      <c r="R53" s="343" t="e">
        <v>#REF!</v>
      </c>
      <c r="S53" s="343" t="e">
        <v>#REF!</v>
      </c>
      <c r="T53" s="343" t="e">
        <v>#REF!</v>
      </c>
      <c r="U53" s="343" t="e">
        <v>#REF!</v>
      </c>
      <c r="V53" s="343" t="e">
        <v>#REF!</v>
      </c>
      <c r="W53" s="343" t="e">
        <v>#REF!</v>
      </c>
      <c r="X53" s="343" t="e">
        <v>#REF!</v>
      </c>
      <c r="Y53" s="343" t="e">
        <v>#REF!</v>
      </c>
      <c r="Z53" s="343" t="e">
        <v>#REF!</v>
      </c>
      <c r="AA53" s="343" t="e">
        <v>#REF!</v>
      </c>
      <c r="AB53" s="343" t="e">
        <v>#REF!</v>
      </c>
      <c r="AC53" s="343" t="e">
        <v>#REF!</v>
      </c>
      <c r="AD53" s="343" t="e">
        <v>#REF!</v>
      </c>
      <c r="AE53" s="343" t="e">
        <v>#REF!</v>
      </c>
      <c r="AF53" s="343" t="e">
        <v>#REF!</v>
      </c>
      <c r="AG53" s="343" t="e">
        <v>#REF!</v>
      </c>
      <c r="AH53" s="343" t="e">
        <v>#REF!</v>
      </c>
      <c r="AI53" s="343" t="e">
        <v>#REF!</v>
      </c>
      <c r="AJ53" s="343" t="e">
        <v>#REF!</v>
      </c>
      <c r="AK53" s="343" t="e">
        <v>#REF!</v>
      </c>
      <c r="AL53" s="343" t="e">
        <v>#REF!</v>
      </c>
      <c r="AM53" s="343" t="e">
        <v>#REF!</v>
      </c>
      <c r="AN53" s="343" t="e">
        <v>#REF!</v>
      </c>
      <c r="AO53" s="343" t="e">
        <v>#REF!</v>
      </c>
      <c r="AP53" s="343" t="e">
        <v>#REF!</v>
      </c>
      <c r="AQ53" s="343" t="e">
        <v>#REF!</v>
      </c>
      <c r="AR53" s="343" t="e">
        <v>#REF!</v>
      </c>
      <c r="AS53" s="343" t="e">
        <v>#REF!</v>
      </c>
      <c r="AT53" s="343" t="e">
        <v>#REF!</v>
      </c>
      <c r="AU53" s="343" t="e">
        <v>#REF!</v>
      </c>
      <c r="AV53" s="343" t="e">
        <v>#REF!</v>
      </c>
      <c r="AW53" s="343" t="e">
        <v>#REF!</v>
      </c>
      <c r="AX53" s="343" t="e">
        <v>#REF!</v>
      </c>
      <c r="AY53" s="343" t="e">
        <v>#REF!</v>
      </c>
      <c r="AZ53" s="343" t="e">
        <v>#REF!</v>
      </c>
      <c r="BA53" s="343" t="e">
        <v>#REF!</v>
      </c>
      <c r="BB53" s="343" t="e">
        <v>#REF!</v>
      </c>
      <c r="BC53" s="343" t="e">
        <v>#REF!</v>
      </c>
      <c r="BD53" s="343" t="e">
        <v>#REF!</v>
      </c>
      <c r="BE53" s="343" t="e">
        <v>#REF!</v>
      </c>
      <c r="BF53" s="343" t="e">
        <v>#REF!</v>
      </c>
      <c r="BG53" s="343" t="e">
        <v>#REF!</v>
      </c>
      <c r="BH53" s="343" t="e">
        <v>#REF!</v>
      </c>
      <c r="BI53" s="343" t="e">
        <v>#REF!</v>
      </c>
      <c r="BJ53" s="343" t="e">
        <v>#REF!</v>
      </c>
      <c r="BK53" s="343" t="e">
        <v>#REF!</v>
      </c>
      <c r="BL53" s="338"/>
      <c r="BM53" s="338"/>
      <c r="BN53" s="338"/>
      <c r="BO53" s="338"/>
      <c r="BP53" s="338"/>
      <c r="BQ53" s="338"/>
      <c r="BR53" s="338"/>
      <c r="BS53" s="338"/>
      <c r="BT53" s="338"/>
      <c r="BU53" s="338"/>
      <c r="BV53" s="338"/>
      <c r="BW53" s="338"/>
      <c r="BX53" s="338"/>
      <c r="BY53" s="338"/>
      <c r="BZ53" s="338"/>
      <c r="CA53" s="338"/>
      <c r="CB53" s="338"/>
      <c r="CC53" s="338"/>
      <c r="CD53" s="338"/>
      <c r="CE53" s="338"/>
      <c r="CF53" s="338"/>
      <c r="CG53" s="338"/>
      <c r="CH53" s="338"/>
      <c r="CI53" s="338"/>
      <c r="CJ53" s="338"/>
      <c r="CK53" s="338"/>
      <c r="CL53" s="338"/>
      <c r="CM53" s="338"/>
      <c r="CN53" s="338"/>
      <c r="CO53" s="338"/>
      <c r="CP53" s="338"/>
      <c r="CQ53" s="338"/>
      <c r="CR53" s="338"/>
      <c r="CS53" s="338"/>
      <c r="CT53" s="338"/>
      <c r="CU53" s="338"/>
      <c r="CV53" s="338"/>
      <c r="CW53" s="338"/>
      <c r="CX53" s="338"/>
      <c r="CY53" s="338"/>
      <c r="CZ53" s="338"/>
      <c r="DA53" s="338"/>
      <c r="DB53" s="338"/>
      <c r="DC53" s="338"/>
      <c r="DD53" s="338"/>
      <c r="DE53" s="338"/>
      <c r="DF53" s="338"/>
      <c r="DG53" s="338"/>
      <c r="DH53" s="338"/>
      <c r="DI53" s="338"/>
      <c r="DJ53" s="338"/>
      <c r="DK53" s="338"/>
      <c r="DL53" s="338"/>
      <c r="DM53" s="338"/>
      <c r="DN53" s="338"/>
      <c r="DO53" s="338"/>
      <c r="DP53" s="338"/>
      <c r="DQ53" s="338"/>
      <c r="DR53" s="338"/>
      <c r="DS53" s="338"/>
      <c r="DT53" s="338"/>
      <c r="DU53" s="338"/>
      <c r="DV53" s="338"/>
      <c r="DW53" s="338"/>
      <c r="DX53" s="338"/>
      <c r="DY53" s="338"/>
      <c r="DZ53" s="338"/>
      <c r="EA53" s="338"/>
      <c r="EB53" s="338"/>
      <c r="EC53" s="338"/>
      <c r="ED53" s="338"/>
      <c r="EE53" s="338"/>
      <c r="EF53" s="338"/>
      <c r="EG53" s="338"/>
      <c r="EH53" s="338"/>
      <c r="EI53" s="338"/>
      <c r="EJ53" s="338"/>
      <c r="EK53" s="338"/>
      <c r="EL53" s="338"/>
      <c r="EM53" s="338"/>
      <c r="EN53" s="338"/>
      <c r="EO53" s="338"/>
      <c r="EP53" s="338"/>
      <c r="EQ53" s="338"/>
      <c r="ER53" s="338"/>
      <c r="ES53" s="338"/>
      <c r="ET53" s="338"/>
      <c r="EU53" s="338"/>
      <c r="EV53" s="338"/>
      <c r="EW53" s="338"/>
      <c r="EX53" s="338"/>
      <c r="EY53" s="338"/>
      <c r="EZ53" s="338"/>
      <c r="FA53" s="338"/>
      <c r="FB53" s="338"/>
      <c r="FC53" s="338"/>
      <c r="FD53" s="338"/>
      <c r="FE53" s="338"/>
      <c r="FF53" s="338"/>
      <c r="FG53" s="338"/>
      <c r="FH53" s="338"/>
      <c r="FI53" s="338"/>
      <c r="FJ53" s="338"/>
      <c r="FK53" s="338"/>
      <c r="FL53" s="338"/>
      <c r="FM53" s="338"/>
      <c r="FN53" s="338"/>
      <c r="FO53" s="338"/>
      <c r="FP53" s="338"/>
      <c r="FQ53" s="338"/>
      <c r="FR53" s="338"/>
      <c r="FS53" s="338"/>
      <c r="FT53" s="338"/>
      <c r="FU53" s="338"/>
      <c r="FV53" s="338"/>
      <c r="FW53" s="338"/>
      <c r="FX53" s="338"/>
      <c r="FY53" s="338"/>
      <c r="FZ53" s="338"/>
      <c r="GA53" s="338"/>
      <c r="GB53" s="338"/>
      <c r="GC53" s="338"/>
      <c r="GD53" s="338"/>
      <c r="GE53" s="338"/>
      <c r="GF53" s="338"/>
      <c r="GG53" s="338"/>
      <c r="GH53" s="338"/>
      <c r="GI53" s="338"/>
      <c r="GJ53" s="338"/>
      <c r="GK53" s="338"/>
      <c r="GL53" s="338"/>
      <c r="GM53" s="338"/>
      <c r="GN53" s="338"/>
      <c r="GO53" s="338"/>
      <c r="GP53" s="338"/>
      <c r="GQ53" s="338"/>
      <c r="GR53" s="338"/>
      <c r="GS53" s="338"/>
      <c r="GT53" s="338"/>
      <c r="GU53" s="338"/>
      <c r="GV53" s="338"/>
      <c r="GW53" s="338"/>
      <c r="GX53" s="338"/>
      <c r="GY53" s="338"/>
      <c r="GZ53" s="338"/>
      <c r="HA53" s="338"/>
      <c r="HB53" s="338"/>
      <c r="HC53" s="338"/>
      <c r="HD53" s="338"/>
      <c r="HE53" s="338"/>
      <c r="HF53" s="338"/>
      <c r="HG53" s="338"/>
      <c r="HH53" s="338"/>
      <c r="HI53" s="338"/>
      <c r="HJ53" s="338"/>
      <c r="HK53" s="338"/>
      <c r="HL53" s="338"/>
      <c r="HM53" s="338"/>
      <c r="HN53" s="338"/>
      <c r="HO53" s="338"/>
      <c r="HP53" s="338"/>
      <c r="HQ53" s="338"/>
      <c r="HR53" s="338"/>
      <c r="HS53" s="338"/>
      <c r="HT53" s="338"/>
      <c r="HU53" s="338"/>
      <c r="HV53" s="338"/>
      <c r="HW53" s="338"/>
      <c r="HX53" s="338"/>
      <c r="HY53" s="338"/>
      <c r="HZ53" s="338"/>
      <c r="IA53" s="338"/>
      <c r="IB53" s="338"/>
      <c r="IC53" s="338"/>
      <c r="ID53" s="338"/>
      <c r="IE53" s="338"/>
      <c r="IF53" s="338"/>
      <c r="IG53" s="338"/>
      <c r="IH53" s="338"/>
      <c r="II53" s="338"/>
      <c r="IJ53" s="338"/>
      <c r="IK53" s="338"/>
      <c r="IL53" s="338"/>
      <c r="IM53" s="338"/>
      <c r="IN53" s="338"/>
      <c r="IO53" s="338"/>
      <c r="IP53" s="338"/>
      <c r="IQ53" s="338"/>
      <c r="IR53" s="338"/>
    </row>
    <row r="54" spans="1:252">
      <c r="B54" s="336" t="e">
        <v>#REF!</v>
      </c>
      <c r="C54" s="332"/>
      <c r="D54" s="344" t="e">
        <v>#REF!</v>
      </c>
      <c r="E54" s="344" t="e">
        <v>#REF!</v>
      </c>
      <c r="F54" s="344" t="e">
        <v>#REF!</v>
      </c>
      <c r="G54" s="344" t="e">
        <v>#REF!</v>
      </c>
      <c r="H54" s="344" t="e">
        <v>#REF!</v>
      </c>
      <c r="I54" s="344" t="e">
        <v>#REF!</v>
      </c>
      <c r="J54" s="344" t="e">
        <v>#REF!</v>
      </c>
      <c r="K54" s="344" t="e">
        <v>#REF!</v>
      </c>
      <c r="L54" s="344" t="e">
        <v>#REF!</v>
      </c>
      <c r="M54" s="344" t="e">
        <v>#REF!</v>
      </c>
      <c r="N54" s="344" t="e">
        <v>#REF!</v>
      </c>
      <c r="O54" s="344" t="e">
        <v>#REF!</v>
      </c>
      <c r="P54" s="344" t="e">
        <v>#REF!</v>
      </c>
      <c r="Q54" s="344" t="e">
        <v>#REF!</v>
      </c>
      <c r="R54" s="344" t="e">
        <v>#REF!</v>
      </c>
      <c r="S54" s="344" t="e">
        <v>#REF!</v>
      </c>
      <c r="T54" s="344" t="e">
        <v>#REF!</v>
      </c>
      <c r="U54" s="344" t="e">
        <v>#REF!</v>
      </c>
      <c r="V54" s="344" t="e">
        <v>#REF!</v>
      </c>
      <c r="W54" s="344" t="e">
        <v>#REF!</v>
      </c>
      <c r="X54" s="344" t="e">
        <v>#REF!</v>
      </c>
      <c r="Y54" s="344" t="e">
        <v>#REF!</v>
      </c>
      <c r="Z54" s="344" t="e">
        <v>#REF!</v>
      </c>
      <c r="AA54" s="344" t="e">
        <v>#REF!</v>
      </c>
      <c r="AB54" s="344" t="e">
        <v>#REF!</v>
      </c>
      <c r="AC54" s="344" t="e">
        <v>#REF!</v>
      </c>
      <c r="AD54" s="344" t="e">
        <v>#REF!</v>
      </c>
      <c r="AE54" s="344" t="e">
        <v>#REF!</v>
      </c>
      <c r="AF54" s="344" t="e">
        <v>#REF!</v>
      </c>
      <c r="AG54" s="344" t="e">
        <v>#REF!</v>
      </c>
      <c r="AH54" s="344" t="e">
        <v>#REF!</v>
      </c>
      <c r="AI54" s="344" t="e">
        <v>#REF!</v>
      </c>
      <c r="AJ54" s="344" t="e">
        <v>#REF!</v>
      </c>
      <c r="AK54" s="344" t="e">
        <v>#REF!</v>
      </c>
      <c r="AL54" s="344" t="e">
        <v>#REF!</v>
      </c>
      <c r="AM54" s="344" t="e">
        <v>#REF!</v>
      </c>
      <c r="AN54" s="344" t="e">
        <v>#REF!</v>
      </c>
      <c r="AO54" s="344" t="e">
        <v>#REF!</v>
      </c>
      <c r="AP54" s="344" t="e">
        <v>#REF!</v>
      </c>
      <c r="AQ54" s="344" t="e">
        <v>#REF!</v>
      </c>
      <c r="AR54" s="344" t="e">
        <v>#REF!</v>
      </c>
      <c r="AS54" s="344" t="e">
        <v>#REF!</v>
      </c>
      <c r="AT54" s="344" t="e">
        <v>#REF!</v>
      </c>
      <c r="AU54" s="344" t="e">
        <v>#REF!</v>
      </c>
      <c r="AV54" s="344" t="e">
        <v>#REF!</v>
      </c>
      <c r="AW54" s="344" t="e">
        <v>#REF!</v>
      </c>
      <c r="AX54" s="344" t="e">
        <v>#REF!</v>
      </c>
      <c r="AY54" s="344" t="e">
        <v>#REF!</v>
      </c>
      <c r="AZ54" s="344" t="e">
        <v>#REF!</v>
      </c>
      <c r="BA54" s="344" t="e">
        <v>#REF!</v>
      </c>
      <c r="BB54" s="344" t="e">
        <v>#REF!</v>
      </c>
      <c r="BC54" s="344" t="e">
        <v>#REF!</v>
      </c>
      <c r="BD54" s="344" t="e">
        <v>#REF!</v>
      </c>
      <c r="BE54" s="344" t="e">
        <v>#REF!</v>
      </c>
      <c r="BF54" s="344" t="e">
        <v>#REF!</v>
      </c>
      <c r="BG54" s="344" t="e">
        <v>#REF!</v>
      </c>
      <c r="BH54" s="344" t="e">
        <v>#REF!</v>
      </c>
      <c r="BI54" s="344" t="e">
        <v>#REF!</v>
      </c>
      <c r="BJ54" s="344" t="e">
        <v>#REF!</v>
      </c>
      <c r="BK54" s="344" t="e">
        <v>#REF!</v>
      </c>
      <c r="IR54" s="325"/>
    </row>
    <row r="55" spans="1:252">
      <c r="C55" s="301"/>
      <c r="D55" s="343"/>
      <c r="E55" s="343"/>
      <c r="F55" s="343"/>
      <c r="G55" s="343"/>
      <c r="H55" s="343"/>
      <c r="I55" s="343"/>
      <c r="J55" s="343"/>
      <c r="K55" s="343"/>
      <c r="L55" s="343"/>
      <c r="M55" s="343"/>
      <c r="N55" s="343"/>
      <c r="O55" s="343"/>
      <c r="P55" s="343"/>
      <c r="Q55" s="343"/>
      <c r="R55" s="343"/>
      <c r="S55" s="343"/>
      <c r="T55" s="343"/>
      <c r="U55" s="343"/>
      <c r="V55" s="343"/>
      <c r="W55" s="343"/>
      <c r="X55" s="343"/>
      <c r="Y55" s="343"/>
      <c r="Z55" s="343"/>
      <c r="AA55" s="343"/>
      <c r="AB55" s="343"/>
      <c r="AC55" s="343"/>
      <c r="AD55" s="343"/>
      <c r="AE55" s="343"/>
      <c r="AF55" s="343"/>
      <c r="AG55" s="343"/>
      <c r="AH55" s="343"/>
      <c r="AI55" s="343"/>
      <c r="AJ55" s="343"/>
      <c r="AK55" s="343"/>
      <c r="AL55" s="343"/>
      <c r="AM55" s="343"/>
      <c r="AN55" s="343"/>
      <c r="AO55" s="343"/>
      <c r="AP55" s="343"/>
      <c r="AQ55" s="343"/>
      <c r="AR55" s="343"/>
      <c r="AS55" s="343"/>
      <c r="AT55" s="343"/>
      <c r="AU55" s="343"/>
      <c r="AV55" s="343"/>
      <c r="AW55" s="343"/>
      <c r="AX55" s="343"/>
      <c r="AY55" s="343"/>
      <c r="AZ55" s="343"/>
      <c r="BA55" s="343"/>
      <c r="BB55" s="343"/>
      <c r="BC55" s="343"/>
      <c r="BD55" s="343"/>
      <c r="BE55" s="343"/>
      <c r="BF55" s="343"/>
      <c r="BG55" s="343"/>
      <c r="BH55" s="343"/>
      <c r="BI55" s="343"/>
      <c r="BJ55" s="343"/>
      <c r="BK55" s="343"/>
      <c r="IR55" s="325"/>
    </row>
    <row r="56" spans="1:252">
      <c r="B56" s="325" t="e">
        <v>#REF!</v>
      </c>
      <c r="C56" s="301"/>
      <c r="D56" s="343" t="e">
        <v>#REF!</v>
      </c>
      <c r="E56" s="343" t="e">
        <v>#REF!</v>
      </c>
      <c r="F56" s="343" t="e">
        <v>#REF!</v>
      </c>
      <c r="G56" s="343" t="e">
        <v>#REF!</v>
      </c>
      <c r="H56" s="343" t="e">
        <v>#REF!</v>
      </c>
      <c r="I56" s="343" t="e">
        <v>#REF!</v>
      </c>
      <c r="J56" s="343" t="e">
        <v>#REF!</v>
      </c>
      <c r="K56" s="343" t="e">
        <v>#REF!</v>
      </c>
      <c r="L56" s="343" t="e">
        <v>#REF!</v>
      </c>
      <c r="M56" s="343" t="e">
        <v>#REF!</v>
      </c>
      <c r="N56" s="343" t="e">
        <v>#REF!</v>
      </c>
      <c r="O56" s="343" t="e">
        <v>#REF!</v>
      </c>
      <c r="P56" s="343" t="e">
        <v>#REF!</v>
      </c>
      <c r="Q56" s="343" t="e">
        <v>#REF!</v>
      </c>
      <c r="R56" s="343" t="e">
        <v>#REF!</v>
      </c>
      <c r="S56" s="343" t="e">
        <v>#REF!</v>
      </c>
      <c r="T56" s="343" t="e">
        <v>#REF!</v>
      </c>
      <c r="U56" s="343" t="e">
        <v>#REF!</v>
      </c>
      <c r="V56" s="343" t="e">
        <v>#REF!</v>
      </c>
      <c r="W56" s="343" t="e">
        <v>#REF!</v>
      </c>
      <c r="X56" s="343" t="e">
        <v>#REF!</v>
      </c>
      <c r="Y56" s="343" t="e">
        <v>#REF!</v>
      </c>
      <c r="Z56" s="343" t="e">
        <v>#REF!</v>
      </c>
      <c r="AA56" s="343" t="e">
        <v>#REF!</v>
      </c>
      <c r="AB56" s="343" t="e">
        <v>#REF!</v>
      </c>
      <c r="AC56" s="343" t="e">
        <v>#REF!</v>
      </c>
      <c r="AD56" s="343" t="e">
        <v>#REF!</v>
      </c>
      <c r="AE56" s="343" t="e">
        <v>#REF!</v>
      </c>
      <c r="AF56" s="343" t="e">
        <v>#REF!</v>
      </c>
      <c r="AG56" s="343" t="e">
        <v>#REF!</v>
      </c>
      <c r="AH56" s="343" t="e">
        <v>#REF!</v>
      </c>
      <c r="AI56" s="343" t="e">
        <v>#REF!</v>
      </c>
      <c r="AJ56" s="343" t="e">
        <v>#REF!</v>
      </c>
      <c r="AK56" s="343" t="e">
        <v>#REF!</v>
      </c>
      <c r="AL56" s="343" t="e">
        <v>#REF!</v>
      </c>
      <c r="AM56" s="343" t="e">
        <v>#REF!</v>
      </c>
      <c r="AN56" s="343" t="e">
        <v>#REF!</v>
      </c>
      <c r="AO56" s="343" t="e">
        <v>#REF!</v>
      </c>
      <c r="AP56" s="343" t="e">
        <v>#REF!</v>
      </c>
      <c r="AQ56" s="343" t="e">
        <v>#REF!</v>
      </c>
      <c r="AR56" s="343" t="e">
        <v>#REF!</v>
      </c>
      <c r="AS56" s="343" t="e">
        <v>#REF!</v>
      </c>
      <c r="AT56" s="343" t="e">
        <v>#REF!</v>
      </c>
      <c r="AU56" s="343" t="e">
        <v>#REF!</v>
      </c>
      <c r="AV56" s="343" t="e">
        <v>#REF!</v>
      </c>
      <c r="AW56" s="343" t="e">
        <v>#REF!</v>
      </c>
      <c r="AX56" s="343" t="e">
        <v>#REF!</v>
      </c>
      <c r="AY56" s="343" t="e">
        <v>#REF!</v>
      </c>
      <c r="AZ56" s="343" t="e">
        <v>#REF!</v>
      </c>
      <c r="BA56" s="343" t="e">
        <v>#REF!</v>
      </c>
      <c r="BB56" s="343" t="e">
        <v>#REF!</v>
      </c>
      <c r="BC56" s="343" t="e">
        <v>#REF!</v>
      </c>
      <c r="BD56" s="343" t="e">
        <v>#REF!</v>
      </c>
      <c r="BE56" s="343" t="e">
        <v>#REF!</v>
      </c>
      <c r="BF56" s="343" t="e">
        <v>#REF!</v>
      </c>
      <c r="BG56" s="343" t="e">
        <v>#REF!</v>
      </c>
      <c r="BH56" s="343" t="e">
        <v>#REF!</v>
      </c>
      <c r="BI56" s="343" t="e">
        <v>#REF!</v>
      </c>
      <c r="BJ56" s="343" t="e">
        <v>#REF!</v>
      </c>
      <c r="BK56" s="343" t="e">
        <v>#REF!</v>
      </c>
      <c r="IR56" s="325"/>
    </row>
    <row r="57" spans="1:252">
      <c r="B57" s="325" t="e">
        <v>#REF!</v>
      </c>
      <c r="C57" s="301"/>
      <c r="D57" s="343" t="e">
        <v>#REF!</v>
      </c>
      <c r="E57" s="343" t="e">
        <v>#REF!</v>
      </c>
      <c r="F57" s="343" t="e">
        <v>#REF!</v>
      </c>
      <c r="G57" s="343" t="e">
        <v>#REF!</v>
      </c>
      <c r="H57" s="343" t="e">
        <v>#REF!</v>
      </c>
      <c r="I57" s="343" t="e">
        <v>#REF!</v>
      </c>
      <c r="J57" s="343" t="e">
        <v>#REF!</v>
      </c>
      <c r="K57" s="343" t="e">
        <v>#REF!</v>
      </c>
      <c r="L57" s="343" t="e">
        <v>#REF!</v>
      </c>
      <c r="M57" s="343" t="e">
        <v>#REF!</v>
      </c>
      <c r="N57" s="343" t="e">
        <v>#REF!</v>
      </c>
      <c r="O57" s="343" t="e">
        <v>#REF!</v>
      </c>
      <c r="P57" s="343" t="e">
        <v>#REF!</v>
      </c>
      <c r="Q57" s="343" t="e">
        <v>#REF!</v>
      </c>
      <c r="R57" s="343" t="e">
        <v>#REF!</v>
      </c>
      <c r="S57" s="343" t="e">
        <v>#REF!</v>
      </c>
      <c r="T57" s="343" t="e">
        <v>#REF!</v>
      </c>
      <c r="U57" s="343" t="e">
        <v>#REF!</v>
      </c>
      <c r="V57" s="343" t="e">
        <v>#REF!</v>
      </c>
      <c r="W57" s="343" t="e">
        <v>#REF!</v>
      </c>
      <c r="X57" s="343" t="e">
        <v>#REF!</v>
      </c>
      <c r="Y57" s="343" t="e">
        <v>#REF!</v>
      </c>
      <c r="Z57" s="343" t="e">
        <v>#REF!</v>
      </c>
      <c r="AA57" s="343" t="e">
        <v>#REF!</v>
      </c>
      <c r="AB57" s="343" t="e">
        <v>#REF!</v>
      </c>
      <c r="AC57" s="343" t="e">
        <v>#REF!</v>
      </c>
      <c r="AD57" s="343" t="e">
        <v>#REF!</v>
      </c>
      <c r="AE57" s="343" t="e">
        <v>#REF!</v>
      </c>
      <c r="AF57" s="343" t="e">
        <v>#REF!</v>
      </c>
      <c r="AG57" s="343" t="e">
        <v>#REF!</v>
      </c>
      <c r="AH57" s="343" t="e">
        <v>#REF!</v>
      </c>
      <c r="AI57" s="343" t="e">
        <v>#REF!</v>
      </c>
      <c r="AJ57" s="343" t="e">
        <v>#REF!</v>
      </c>
      <c r="AK57" s="343" t="e">
        <v>#REF!</v>
      </c>
      <c r="AL57" s="343" t="e">
        <v>#REF!</v>
      </c>
      <c r="AM57" s="343" t="e">
        <v>#REF!</v>
      </c>
      <c r="AN57" s="343" t="e">
        <v>#REF!</v>
      </c>
      <c r="AO57" s="343" t="e">
        <v>#REF!</v>
      </c>
      <c r="AP57" s="343" t="e">
        <v>#REF!</v>
      </c>
      <c r="AQ57" s="343" t="e">
        <v>#REF!</v>
      </c>
      <c r="AR57" s="343" t="e">
        <v>#REF!</v>
      </c>
      <c r="AS57" s="343" t="e">
        <v>#REF!</v>
      </c>
      <c r="AT57" s="343" t="e">
        <v>#REF!</v>
      </c>
      <c r="AU57" s="343" t="e">
        <v>#REF!</v>
      </c>
      <c r="AV57" s="343" t="e">
        <v>#REF!</v>
      </c>
      <c r="AW57" s="343" t="e">
        <v>#REF!</v>
      </c>
      <c r="AX57" s="343" t="e">
        <v>#REF!</v>
      </c>
      <c r="AY57" s="343" t="e">
        <v>#REF!</v>
      </c>
      <c r="AZ57" s="343" t="e">
        <v>#REF!</v>
      </c>
      <c r="BA57" s="343" t="e">
        <v>#REF!</v>
      </c>
      <c r="BB57" s="343" t="e">
        <v>#REF!</v>
      </c>
      <c r="BC57" s="343" t="e">
        <v>#REF!</v>
      </c>
      <c r="BD57" s="343" t="e">
        <v>#REF!</v>
      </c>
      <c r="BE57" s="343" t="e">
        <v>#REF!</v>
      </c>
      <c r="BF57" s="343" t="e">
        <v>#REF!</v>
      </c>
      <c r="BG57" s="343" t="e">
        <v>#REF!</v>
      </c>
      <c r="BH57" s="343" t="e">
        <v>#REF!</v>
      </c>
      <c r="BI57" s="343" t="e">
        <v>#REF!</v>
      </c>
      <c r="BJ57" s="343" t="e">
        <v>#REF!</v>
      </c>
      <c r="BK57" s="343" t="e">
        <v>#REF!</v>
      </c>
      <c r="IR57" s="325"/>
    </row>
    <row r="58" spans="1:252" s="345" customFormat="1">
      <c r="A58" s="325"/>
      <c r="B58" s="325" t="e">
        <v>#REF!</v>
      </c>
      <c r="C58" s="301"/>
      <c r="D58" s="343" t="e">
        <v>#REF!</v>
      </c>
      <c r="E58" s="343" t="e">
        <v>#REF!</v>
      </c>
      <c r="F58" s="343" t="e">
        <v>#REF!</v>
      </c>
      <c r="G58" s="343" t="e">
        <v>#REF!</v>
      </c>
      <c r="H58" s="343" t="e">
        <v>#REF!</v>
      </c>
      <c r="I58" s="343" t="e">
        <v>#REF!</v>
      </c>
      <c r="J58" s="343" t="e">
        <v>#REF!</v>
      </c>
      <c r="K58" s="343" t="e">
        <v>#REF!</v>
      </c>
      <c r="L58" s="343" t="e">
        <v>#REF!</v>
      </c>
      <c r="M58" s="343" t="e">
        <v>#REF!</v>
      </c>
      <c r="N58" s="343" t="e">
        <v>#REF!</v>
      </c>
      <c r="O58" s="343" t="e">
        <v>#REF!</v>
      </c>
      <c r="P58" s="343" t="e">
        <v>#REF!</v>
      </c>
      <c r="Q58" s="343" t="e">
        <v>#REF!</v>
      </c>
      <c r="R58" s="343" t="e">
        <v>#REF!</v>
      </c>
      <c r="S58" s="343" t="e">
        <v>#REF!</v>
      </c>
      <c r="T58" s="343" t="e">
        <v>#REF!</v>
      </c>
      <c r="U58" s="343" t="e">
        <v>#REF!</v>
      </c>
      <c r="V58" s="343" t="e">
        <v>#REF!</v>
      </c>
      <c r="W58" s="343" t="e">
        <v>#REF!</v>
      </c>
      <c r="X58" s="343" t="e">
        <v>#REF!</v>
      </c>
      <c r="Y58" s="343" t="e">
        <v>#REF!</v>
      </c>
      <c r="Z58" s="343" t="e">
        <v>#REF!</v>
      </c>
      <c r="AA58" s="343" t="e">
        <v>#REF!</v>
      </c>
      <c r="AB58" s="343" t="e">
        <v>#REF!</v>
      </c>
      <c r="AC58" s="343" t="e">
        <v>#REF!</v>
      </c>
      <c r="AD58" s="343" t="e">
        <v>#REF!</v>
      </c>
      <c r="AE58" s="343" t="e">
        <v>#REF!</v>
      </c>
      <c r="AF58" s="343" t="e">
        <v>#REF!</v>
      </c>
      <c r="AG58" s="343" t="e">
        <v>#REF!</v>
      </c>
      <c r="AH58" s="343" t="e">
        <v>#REF!</v>
      </c>
      <c r="AI58" s="343" t="e">
        <v>#REF!</v>
      </c>
      <c r="AJ58" s="343" t="e">
        <v>#REF!</v>
      </c>
      <c r="AK58" s="343" t="e">
        <v>#REF!</v>
      </c>
      <c r="AL58" s="343" t="e">
        <v>#REF!</v>
      </c>
      <c r="AM58" s="343" t="e">
        <v>#REF!</v>
      </c>
      <c r="AN58" s="343" t="e">
        <v>#REF!</v>
      </c>
      <c r="AO58" s="343" t="e">
        <v>#REF!</v>
      </c>
      <c r="AP58" s="343" t="e">
        <v>#REF!</v>
      </c>
      <c r="AQ58" s="343" t="e">
        <v>#REF!</v>
      </c>
      <c r="AR58" s="343" t="e">
        <v>#REF!</v>
      </c>
      <c r="AS58" s="343" t="e">
        <v>#REF!</v>
      </c>
      <c r="AT58" s="343" t="e">
        <v>#REF!</v>
      </c>
      <c r="AU58" s="343" t="e">
        <v>#REF!</v>
      </c>
      <c r="AV58" s="343" t="e">
        <v>#REF!</v>
      </c>
      <c r="AW58" s="343" t="e">
        <v>#REF!</v>
      </c>
      <c r="AX58" s="343" t="e">
        <v>#REF!</v>
      </c>
      <c r="AY58" s="343" t="e">
        <v>#REF!</v>
      </c>
      <c r="AZ58" s="343" t="e">
        <v>#REF!</v>
      </c>
      <c r="BA58" s="343" t="e">
        <v>#REF!</v>
      </c>
      <c r="BB58" s="343" t="e">
        <v>#REF!</v>
      </c>
      <c r="BC58" s="343" t="e">
        <v>#REF!</v>
      </c>
      <c r="BD58" s="343" t="e">
        <v>#REF!</v>
      </c>
      <c r="BE58" s="343" t="e">
        <v>#REF!</v>
      </c>
      <c r="BF58" s="343" t="e">
        <v>#REF!</v>
      </c>
      <c r="BG58" s="343" t="e">
        <v>#REF!</v>
      </c>
      <c r="BH58" s="343" t="e">
        <v>#REF!</v>
      </c>
      <c r="BI58" s="343" t="e">
        <v>#REF!</v>
      </c>
      <c r="BJ58" s="343" t="e">
        <v>#REF!</v>
      </c>
      <c r="BK58" s="343" t="e">
        <v>#REF!</v>
      </c>
      <c r="BL58" s="325"/>
      <c r="BM58" s="325"/>
      <c r="BN58" s="325"/>
      <c r="BO58" s="325"/>
      <c r="BP58" s="325"/>
      <c r="BQ58" s="325"/>
      <c r="BR58" s="325"/>
      <c r="BS58" s="325"/>
      <c r="BT58" s="325"/>
      <c r="BU58" s="325"/>
      <c r="BV58" s="325"/>
      <c r="BW58" s="325"/>
      <c r="BX58" s="325"/>
      <c r="BY58" s="325"/>
      <c r="BZ58" s="325"/>
      <c r="CA58" s="325"/>
      <c r="CB58" s="325"/>
      <c r="CC58" s="325"/>
      <c r="CD58" s="325"/>
      <c r="CE58" s="325"/>
      <c r="CF58" s="325"/>
      <c r="CG58" s="325"/>
      <c r="CH58" s="325"/>
      <c r="CI58" s="325"/>
      <c r="CJ58" s="325"/>
      <c r="CK58" s="325"/>
      <c r="CL58" s="325"/>
      <c r="CM58" s="325"/>
      <c r="CN58" s="325"/>
      <c r="CO58" s="325"/>
      <c r="CP58" s="325"/>
      <c r="CQ58" s="325"/>
      <c r="CR58" s="325"/>
      <c r="CS58" s="325"/>
      <c r="CT58" s="325"/>
      <c r="CU58" s="325"/>
      <c r="CV58" s="325"/>
      <c r="CW58" s="325"/>
      <c r="CX58" s="325"/>
      <c r="CY58" s="325"/>
      <c r="CZ58" s="325"/>
      <c r="DA58" s="325"/>
      <c r="DB58" s="325"/>
      <c r="DC58" s="325"/>
      <c r="DD58" s="325"/>
      <c r="DE58" s="325"/>
      <c r="DF58" s="325"/>
      <c r="DG58" s="325"/>
      <c r="DH58" s="325"/>
      <c r="DI58" s="325"/>
      <c r="DJ58" s="325"/>
      <c r="DK58" s="325"/>
      <c r="DL58" s="325"/>
      <c r="DM58" s="325"/>
      <c r="DN58" s="325"/>
      <c r="DO58" s="325"/>
      <c r="DP58" s="325"/>
      <c r="DQ58" s="325"/>
      <c r="DR58" s="325"/>
      <c r="DS58" s="325"/>
      <c r="DT58" s="325"/>
      <c r="DU58" s="325"/>
      <c r="DV58" s="325"/>
      <c r="DW58" s="325"/>
      <c r="DX58" s="325"/>
      <c r="DY58" s="325"/>
      <c r="DZ58" s="325"/>
      <c r="EA58" s="325"/>
      <c r="EB58" s="325"/>
      <c r="EC58" s="325"/>
      <c r="ED58" s="325"/>
      <c r="EE58" s="325"/>
      <c r="EF58" s="325"/>
      <c r="EG58" s="325"/>
      <c r="EH58" s="325"/>
      <c r="EI58" s="325"/>
      <c r="EJ58" s="325"/>
      <c r="EK58" s="325"/>
      <c r="EL58" s="325"/>
      <c r="EM58" s="325"/>
      <c r="EN58" s="325"/>
      <c r="EO58" s="325"/>
      <c r="EP58" s="325"/>
      <c r="EQ58" s="325"/>
      <c r="ER58" s="325"/>
      <c r="ES58" s="325"/>
      <c r="ET58" s="325"/>
      <c r="EU58" s="325"/>
      <c r="EV58" s="325"/>
      <c r="EW58" s="325"/>
      <c r="EX58" s="325"/>
      <c r="EY58" s="325"/>
      <c r="EZ58" s="325"/>
      <c r="FA58" s="325"/>
      <c r="FB58" s="325"/>
      <c r="FC58" s="325"/>
      <c r="FD58" s="325"/>
      <c r="FE58" s="325"/>
      <c r="FF58" s="325"/>
      <c r="FG58" s="325"/>
      <c r="FH58" s="325"/>
      <c r="FI58" s="325"/>
      <c r="FJ58" s="325"/>
      <c r="FK58" s="325"/>
      <c r="FL58" s="325"/>
      <c r="FM58" s="325"/>
      <c r="FN58" s="325"/>
      <c r="FO58" s="325"/>
      <c r="FP58" s="325"/>
      <c r="FQ58" s="325"/>
      <c r="FR58" s="325"/>
      <c r="FS58" s="325"/>
      <c r="FT58" s="325"/>
      <c r="FU58" s="325"/>
      <c r="FV58" s="325"/>
      <c r="FW58" s="325"/>
      <c r="FX58" s="325"/>
      <c r="FY58" s="325"/>
      <c r="FZ58" s="325"/>
      <c r="GA58" s="325"/>
      <c r="GB58" s="325"/>
      <c r="GC58" s="325"/>
      <c r="GD58" s="325"/>
      <c r="GE58" s="325"/>
      <c r="GF58" s="325"/>
      <c r="GG58" s="325"/>
      <c r="GH58" s="325"/>
      <c r="GI58" s="325"/>
      <c r="GJ58" s="325"/>
      <c r="GK58" s="325"/>
      <c r="GL58" s="325"/>
      <c r="GM58" s="325"/>
      <c r="GN58" s="325"/>
      <c r="GO58" s="325"/>
      <c r="GP58" s="325"/>
      <c r="GQ58" s="325"/>
      <c r="GR58" s="325"/>
      <c r="GS58" s="325"/>
      <c r="GT58" s="325"/>
      <c r="GU58" s="325"/>
      <c r="GV58" s="325"/>
      <c r="GW58" s="325"/>
      <c r="GX58" s="325"/>
      <c r="GY58" s="325"/>
      <c r="GZ58" s="325"/>
      <c r="HA58" s="325"/>
      <c r="HB58" s="325"/>
      <c r="HC58" s="325"/>
      <c r="HD58" s="325"/>
      <c r="HE58" s="325"/>
      <c r="HF58" s="325"/>
      <c r="HG58" s="325"/>
      <c r="HH58" s="325"/>
      <c r="HI58" s="325"/>
      <c r="HJ58" s="325"/>
      <c r="HK58" s="325"/>
      <c r="HL58" s="325"/>
      <c r="HM58" s="325"/>
      <c r="HN58" s="325"/>
      <c r="HO58" s="325"/>
      <c r="HP58" s="325"/>
      <c r="HQ58" s="325"/>
      <c r="HR58" s="325"/>
      <c r="HS58" s="325"/>
      <c r="HT58" s="325"/>
      <c r="HU58" s="325"/>
      <c r="HV58" s="325"/>
      <c r="HW58" s="325"/>
      <c r="HX58" s="325"/>
      <c r="HY58" s="325"/>
      <c r="HZ58" s="325"/>
      <c r="IA58" s="325"/>
      <c r="IB58" s="325"/>
      <c r="IC58" s="325"/>
      <c r="ID58" s="325"/>
      <c r="IE58" s="325"/>
      <c r="IF58" s="325"/>
      <c r="IG58" s="325"/>
      <c r="IH58" s="325"/>
      <c r="II58" s="325"/>
      <c r="IJ58" s="325"/>
      <c r="IK58" s="325"/>
      <c r="IL58" s="325"/>
      <c r="IM58" s="325"/>
      <c r="IN58" s="325"/>
      <c r="IO58" s="325"/>
      <c r="IP58" s="325"/>
      <c r="IQ58" s="325"/>
      <c r="IR58" s="325"/>
    </row>
    <row r="59" spans="1:252">
      <c r="B59" s="325" t="e">
        <v>#REF!</v>
      </c>
      <c r="C59" s="301"/>
      <c r="D59" s="343" t="e">
        <v>#REF!</v>
      </c>
      <c r="E59" s="343" t="e">
        <v>#REF!</v>
      </c>
      <c r="F59" s="343" t="e">
        <v>#REF!</v>
      </c>
      <c r="G59" s="343" t="e">
        <v>#REF!</v>
      </c>
      <c r="H59" s="343" t="e">
        <v>#REF!</v>
      </c>
      <c r="I59" s="343" t="e">
        <v>#REF!</v>
      </c>
      <c r="J59" s="343" t="e">
        <v>#REF!</v>
      </c>
      <c r="K59" s="343" t="e">
        <v>#REF!</v>
      </c>
      <c r="L59" s="343" t="e">
        <v>#REF!</v>
      </c>
      <c r="M59" s="343" t="e">
        <v>#REF!</v>
      </c>
      <c r="N59" s="343" t="e">
        <v>#REF!</v>
      </c>
      <c r="O59" s="343" t="e">
        <v>#REF!</v>
      </c>
      <c r="P59" s="343" t="e">
        <v>#REF!</v>
      </c>
      <c r="Q59" s="343" t="e">
        <v>#REF!</v>
      </c>
      <c r="R59" s="343" t="e">
        <v>#REF!</v>
      </c>
      <c r="S59" s="343" t="e">
        <v>#REF!</v>
      </c>
      <c r="T59" s="343" t="e">
        <v>#REF!</v>
      </c>
      <c r="U59" s="343" t="e">
        <v>#REF!</v>
      </c>
      <c r="V59" s="343" t="e">
        <v>#REF!</v>
      </c>
      <c r="W59" s="343" t="e">
        <v>#REF!</v>
      </c>
      <c r="X59" s="343" t="e">
        <v>#REF!</v>
      </c>
      <c r="Y59" s="343" t="e">
        <v>#REF!</v>
      </c>
      <c r="Z59" s="343" t="e">
        <v>#REF!</v>
      </c>
      <c r="AA59" s="343" t="e">
        <v>#REF!</v>
      </c>
      <c r="AB59" s="343" t="e">
        <v>#REF!</v>
      </c>
      <c r="AC59" s="343" t="e">
        <v>#REF!</v>
      </c>
      <c r="AD59" s="343" t="e">
        <v>#REF!</v>
      </c>
      <c r="AE59" s="343" t="e">
        <v>#REF!</v>
      </c>
      <c r="AF59" s="343" t="e">
        <v>#REF!</v>
      </c>
      <c r="AG59" s="343" t="e">
        <v>#REF!</v>
      </c>
      <c r="AH59" s="343" t="e">
        <v>#REF!</v>
      </c>
      <c r="AI59" s="343" t="e">
        <v>#REF!</v>
      </c>
      <c r="AJ59" s="343" t="e">
        <v>#REF!</v>
      </c>
      <c r="AK59" s="343" t="e">
        <v>#REF!</v>
      </c>
      <c r="AL59" s="343" t="e">
        <v>#REF!</v>
      </c>
      <c r="AM59" s="343" t="e">
        <v>#REF!</v>
      </c>
      <c r="AN59" s="343" t="e">
        <v>#REF!</v>
      </c>
      <c r="AO59" s="343" t="e">
        <v>#REF!</v>
      </c>
      <c r="AP59" s="343" t="e">
        <v>#REF!</v>
      </c>
      <c r="AQ59" s="343" t="e">
        <v>#REF!</v>
      </c>
      <c r="AR59" s="343" t="e">
        <v>#REF!</v>
      </c>
      <c r="AS59" s="343" t="e">
        <v>#REF!</v>
      </c>
      <c r="AT59" s="343" t="e">
        <v>#REF!</v>
      </c>
      <c r="AU59" s="343" t="e">
        <v>#REF!</v>
      </c>
      <c r="AV59" s="343" t="e">
        <v>#REF!</v>
      </c>
      <c r="AW59" s="343" t="e">
        <v>#REF!</v>
      </c>
      <c r="AX59" s="343" t="e">
        <v>#REF!</v>
      </c>
      <c r="AY59" s="343" t="e">
        <v>#REF!</v>
      </c>
      <c r="AZ59" s="343" t="e">
        <v>#REF!</v>
      </c>
      <c r="BA59" s="343" t="e">
        <v>#REF!</v>
      </c>
      <c r="BB59" s="343" t="e">
        <v>#REF!</v>
      </c>
      <c r="BC59" s="343" t="e">
        <v>#REF!</v>
      </c>
      <c r="BD59" s="343" t="e">
        <v>#REF!</v>
      </c>
      <c r="BE59" s="343" t="e">
        <v>#REF!</v>
      </c>
      <c r="BF59" s="343" t="e">
        <v>#REF!</v>
      </c>
      <c r="BG59" s="343" t="e">
        <v>#REF!</v>
      </c>
      <c r="BH59" s="343" t="e">
        <v>#REF!</v>
      </c>
      <c r="BI59" s="343" t="e">
        <v>#REF!</v>
      </c>
      <c r="BJ59" s="343" t="e">
        <v>#REF!</v>
      </c>
      <c r="BK59" s="343" t="e">
        <v>#REF!</v>
      </c>
      <c r="BL59" s="301"/>
      <c r="BM59" s="301"/>
      <c r="BN59" s="301"/>
      <c r="BO59" s="301"/>
      <c r="BP59" s="301"/>
      <c r="BQ59" s="301"/>
      <c r="BR59" s="301"/>
      <c r="BS59" s="301"/>
      <c r="BT59" s="301"/>
      <c r="BU59" s="301"/>
      <c r="BV59" s="301"/>
      <c r="BW59" s="301"/>
      <c r="BX59" s="301"/>
      <c r="BY59" s="301"/>
      <c r="BZ59" s="301"/>
      <c r="CA59" s="301"/>
      <c r="CB59" s="301"/>
      <c r="CC59" s="301"/>
      <c r="CD59" s="301"/>
      <c r="CE59" s="301"/>
      <c r="CF59" s="301"/>
      <c r="CG59" s="301"/>
      <c r="CH59" s="301"/>
      <c r="CI59" s="301"/>
      <c r="CJ59" s="301"/>
      <c r="CK59" s="301"/>
      <c r="CL59" s="301"/>
      <c r="CM59" s="301"/>
      <c r="CN59" s="301"/>
      <c r="CO59" s="301"/>
      <c r="CP59" s="301"/>
      <c r="CQ59" s="301"/>
      <c r="CR59" s="301"/>
      <c r="CS59" s="301"/>
      <c r="CT59" s="301"/>
      <c r="CU59" s="301"/>
      <c r="CV59" s="301"/>
      <c r="CW59" s="301"/>
      <c r="CX59" s="301"/>
      <c r="CY59" s="301"/>
      <c r="CZ59" s="301"/>
      <c r="DA59" s="301"/>
      <c r="DB59" s="301"/>
      <c r="DC59" s="301"/>
      <c r="DD59" s="301"/>
      <c r="DE59" s="301"/>
      <c r="DF59" s="301"/>
      <c r="DG59" s="301"/>
      <c r="DH59" s="301"/>
      <c r="DI59" s="301"/>
      <c r="DJ59" s="301"/>
      <c r="DK59" s="301"/>
      <c r="DL59" s="301"/>
      <c r="DM59" s="301"/>
      <c r="DN59" s="301"/>
      <c r="DO59" s="301"/>
      <c r="DP59" s="301"/>
      <c r="DQ59" s="301"/>
      <c r="DR59" s="301"/>
      <c r="DS59" s="301"/>
      <c r="DT59" s="301"/>
      <c r="DU59" s="301"/>
      <c r="DV59" s="301"/>
      <c r="DW59" s="301"/>
      <c r="DX59" s="301"/>
      <c r="DY59" s="301"/>
      <c r="DZ59" s="301"/>
      <c r="EA59" s="301"/>
      <c r="EB59" s="301"/>
      <c r="EC59" s="301"/>
      <c r="ED59" s="301"/>
      <c r="EE59" s="301"/>
      <c r="EF59" s="301"/>
      <c r="EG59" s="301"/>
      <c r="EH59" s="301"/>
      <c r="EI59" s="301"/>
      <c r="EJ59" s="301"/>
      <c r="EK59" s="301"/>
      <c r="EL59" s="301"/>
      <c r="EM59" s="301"/>
      <c r="EN59" s="301"/>
      <c r="EO59" s="301"/>
      <c r="EP59" s="301"/>
      <c r="EQ59" s="301"/>
      <c r="ER59" s="301"/>
      <c r="ES59" s="301"/>
      <c r="ET59" s="301"/>
      <c r="EU59" s="301"/>
      <c r="EV59" s="301"/>
      <c r="EW59" s="301"/>
      <c r="EX59" s="301"/>
      <c r="EY59" s="301"/>
      <c r="EZ59" s="301"/>
      <c r="FA59" s="301"/>
      <c r="FB59" s="301"/>
      <c r="FC59" s="301"/>
      <c r="FD59" s="301"/>
      <c r="FE59" s="301"/>
      <c r="FF59" s="301"/>
      <c r="FG59" s="301"/>
      <c r="FH59" s="301"/>
      <c r="FI59" s="301"/>
      <c r="FJ59" s="301"/>
      <c r="FK59" s="301"/>
      <c r="FL59" s="301"/>
      <c r="FM59" s="301"/>
      <c r="FN59" s="301"/>
      <c r="FO59" s="301"/>
      <c r="FP59" s="301"/>
      <c r="FQ59" s="301"/>
      <c r="FR59" s="301"/>
      <c r="FS59" s="301"/>
      <c r="FT59" s="301"/>
      <c r="FU59" s="301"/>
      <c r="FV59" s="301"/>
      <c r="FW59" s="301"/>
      <c r="FX59" s="301"/>
      <c r="FY59" s="301"/>
      <c r="FZ59" s="301"/>
      <c r="GA59" s="301"/>
      <c r="GB59" s="301"/>
      <c r="GC59" s="301"/>
      <c r="GD59" s="301"/>
      <c r="GE59" s="301"/>
      <c r="GF59" s="301"/>
      <c r="GG59" s="301"/>
      <c r="GH59" s="301"/>
      <c r="GI59" s="301"/>
      <c r="GJ59" s="301"/>
      <c r="GK59" s="301"/>
      <c r="GL59" s="301"/>
      <c r="GM59" s="301"/>
      <c r="GN59" s="301"/>
      <c r="GO59" s="301"/>
      <c r="GP59" s="301"/>
      <c r="GQ59" s="301"/>
      <c r="GR59" s="301"/>
      <c r="GS59" s="301"/>
      <c r="GT59" s="301"/>
      <c r="GU59" s="301"/>
      <c r="GV59" s="301"/>
      <c r="GW59" s="301"/>
      <c r="GX59" s="301"/>
      <c r="GY59" s="301"/>
      <c r="GZ59" s="301"/>
      <c r="HA59" s="301"/>
      <c r="HB59" s="301"/>
      <c r="HC59" s="301"/>
      <c r="HD59" s="301"/>
      <c r="HE59" s="301"/>
      <c r="HF59" s="301"/>
      <c r="HG59" s="301"/>
      <c r="HH59" s="301"/>
      <c r="HI59" s="301"/>
      <c r="HJ59" s="301"/>
      <c r="HK59" s="301"/>
      <c r="HL59" s="301"/>
      <c r="HM59" s="301"/>
      <c r="HN59" s="301"/>
      <c r="HO59" s="301"/>
      <c r="HP59" s="301"/>
      <c r="HQ59" s="301"/>
      <c r="HR59" s="301"/>
      <c r="HS59" s="301"/>
      <c r="HT59" s="301"/>
      <c r="HU59" s="301"/>
      <c r="HV59" s="301"/>
      <c r="HW59" s="301"/>
      <c r="HX59" s="301"/>
      <c r="HY59" s="301"/>
      <c r="HZ59" s="301"/>
      <c r="IA59" s="301"/>
      <c r="IB59" s="301"/>
      <c r="IC59" s="301"/>
      <c r="ID59" s="301"/>
      <c r="IE59" s="301"/>
      <c r="IF59" s="301"/>
      <c r="IG59" s="301"/>
      <c r="IH59" s="301"/>
      <c r="II59" s="301"/>
      <c r="IJ59" s="301"/>
      <c r="IK59" s="301"/>
      <c r="IL59" s="301"/>
      <c r="IM59" s="301"/>
      <c r="IN59" s="301"/>
      <c r="IO59" s="301"/>
      <c r="IP59" s="301"/>
      <c r="IQ59" s="301"/>
      <c r="IR59" s="301"/>
    </row>
    <row r="60" spans="1:252">
      <c r="B60" s="325" t="e">
        <v>#REF!</v>
      </c>
      <c r="C60" s="301"/>
      <c r="D60" s="343" t="e">
        <v>#REF!</v>
      </c>
      <c r="E60" s="343" t="e">
        <v>#REF!</v>
      </c>
      <c r="F60" s="343" t="e">
        <v>#REF!</v>
      </c>
      <c r="G60" s="343" t="e">
        <v>#REF!</v>
      </c>
      <c r="H60" s="343" t="e">
        <v>#REF!</v>
      </c>
      <c r="I60" s="343" t="e">
        <v>#REF!</v>
      </c>
      <c r="J60" s="343" t="e">
        <v>#REF!</v>
      </c>
      <c r="K60" s="343" t="e">
        <v>#REF!</v>
      </c>
      <c r="L60" s="343" t="e">
        <v>#REF!</v>
      </c>
      <c r="M60" s="343" t="e">
        <v>#REF!</v>
      </c>
      <c r="N60" s="343" t="e">
        <v>#REF!</v>
      </c>
      <c r="O60" s="343" t="e">
        <v>#REF!</v>
      </c>
      <c r="P60" s="343" t="e">
        <v>#REF!</v>
      </c>
      <c r="Q60" s="343" t="e">
        <v>#REF!</v>
      </c>
      <c r="R60" s="343" t="e">
        <v>#REF!</v>
      </c>
      <c r="S60" s="343" t="e">
        <v>#REF!</v>
      </c>
      <c r="T60" s="343" t="e">
        <v>#REF!</v>
      </c>
      <c r="U60" s="343" t="e">
        <v>#REF!</v>
      </c>
      <c r="V60" s="343" t="e">
        <v>#REF!</v>
      </c>
      <c r="W60" s="343" t="e">
        <v>#REF!</v>
      </c>
      <c r="X60" s="343" t="e">
        <v>#REF!</v>
      </c>
      <c r="Y60" s="343" t="e">
        <v>#REF!</v>
      </c>
      <c r="Z60" s="343" t="e">
        <v>#REF!</v>
      </c>
      <c r="AA60" s="343" t="e">
        <v>#REF!</v>
      </c>
      <c r="AB60" s="343" t="e">
        <v>#REF!</v>
      </c>
      <c r="AC60" s="343" t="e">
        <v>#REF!</v>
      </c>
      <c r="AD60" s="343" t="e">
        <v>#REF!</v>
      </c>
      <c r="AE60" s="343" t="e">
        <v>#REF!</v>
      </c>
      <c r="AF60" s="343" t="e">
        <v>#REF!</v>
      </c>
      <c r="AG60" s="343" t="e">
        <v>#REF!</v>
      </c>
      <c r="AH60" s="343" t="e">
        <v>#REF!</v>
      </c>
      <c r="AI60" s="343" t="e">
        <v>#REF!</v>
      </c>
      <c r="AJ60" s="343" t="e">
        <v>#REF!</v>
      </c>
      <c r="AK60" s="343" t="e">
        <v>#REF!</v>
      </c>
      <c r="AL60" s="343" t="e">
        <v>#REF!</v>
      </c>
      <c r="AM60" s="343" t="e">
        <v>#REF!</v>
      </c>
      <c r="AN60" s="343" t="e">
        <v>#REF!</v>
      </c>
      <c r="AO60" s="343" t="e">
        <v>#REF!</v>
      </c>
      <c r="AP60" s="343" t="e">
        <v>#REF!</v>
      </c>
      <c r="AQ60" s="343" t="e">
        <v>#REF!</v>
      </c>
      <c r="AR60" s="343" t="e">
        <v>#REF!</v>
      </c>
      <c r="AS60" s="343" t="e">
        <v>#REF!</v>
      </c>
      <c r="AT60" s="343" t="e">
        <v>#REF!</v>
      </c>
      <c r="AU60" s="343" t="e">
        <v>#REF!</v>
      </c>
      <c r="AV60" s="343" t="e">
        <v>#REF!</v>
      </c>
      <c r="AW60" s="343" t="e">
        <v>#REF!</v>
      </c>
      <c r="AX60" s="343" t="e">
        <v>#REF!</v>
      </c>
      <c r="AY60" s="343" t="e">
        <v>#REF!</v>
      </c>
      <c r="AZ60" s="343" t="e">
        <v>#REF!</v>
      </c>
      <c r="BA60" s="343" t="e">
        <v>#REF!</v>
      </c>
      <c r="BB60" s="343" t="e">
        <v>#REF!</v>
      </c>
      <c r="BC60" s="343" t="e">
        <v>#REF!</v>
      </c>
      <c r="BD60" s="343" t="e">
        <v>#REF!</v>
      </c>
      <c r="BE60" s="343" t="e">
        <v>#REF!</v>
      </c>
      <c r="BF60" s="343" t="e">
        <v>#REF!</v>
      </c>
      <c r="BG60" s="343" t="e">
        <v>#REF!</v>
      </c>
      <c r="BH60" s="343" t="e">
        <v>#REF!</v>
      </c>
      <c r="BI60" s="343" t="e">
        <v>#REF!</v>
      </c>
      <c r="BJ60" s="343" t="e">
        <v>#REF!</v>
      </c>
      <c r="BK60" s="343" t="e">
        <v>#REF!</v>
      </c>
      <c r="BS60" s="336"/>
      <c r="BT60" s="336"/>
      <c r="BU60" s="336"/>
      <c r="BV60" s="336"/>
      <c r="BW60" s="336"/>
      <c r="BX60" s="336"/>
      <c r="BY60" s="336"/>
      <c r="BZ60" s="336"/>
      <c r="CA60" s="336"/>
      <c r="CB60" s="336"/>
      <c r="CC60" s="336"/>
      <c r="CD60" s="336"/>
      <c r="CE60" s="336"/>
      <c r="CF60" s="336"/>
      <c r="CG60" s="336"/>
      <c r="CH60" s="336"/>
      <c r="CI60" s="336"/>
      <c r="CJ60" s="336"/>
      <c r="CK60" s="336"/>
      <c r="CL60" s="336"/>
      <c r="CM60" s="336"/>
      <c r="CN60" s="336"/>
      <c r="CO60" s="336"/>
      <c r="CP60" s="336"/>
      <c r="CQ60" s="336"/>
      <c r="CR60" s="336"/>
      <c r="CS60" s="336"/>
      <c r="CT60" s="336"/>
      <c r="CU60" s="336"/>
      <c r="CV60" s="336"/>
      <c r="CW60" s="336"/>
      <c r="CX60" s="336"/>
      <c r="CY60" s="336"/>
      <c r="CZ60" s="336"/>
      <c r="DA60" s="336"/>
      <c r="DB60" s="336"/>
      <c r="DC60" s="336"/>
      <c r="DD60" s="336"/>
      <c r="DE60" s="336"/>
      <c r="DF60" s="336"/>
      <c r="DG60" s="336"/>
      <c r="DH60" s="336"/>
      <c r="DI60" s="336"/>
      <c r="DJ60" s="336"/>
      <c r="DK60" s="336"/>
      <c r="DL60" s="336"/>
      <c r="DM60" s="336"/>
      <c r="DN60" s="336"/>
      <c r="DO60" s="336"/>
      <c r="DP60" s="336"/>
      <c r="DQ60" s="336"/>
      <c r="DR60" s="336"/>
      <c r="DS60" s="336"/>
      <c r="DT60" s="336"/>
      <c r="DU60" s="336"/>
      <c r="DV60" s="336"/>
      <c r="DW60" s="336"/>
      <c r="DX60" s="336"/>
      <c r="DY60" s="336"/>
      <c r="DZ60" s="336"/>
      <c r="EA60" s="336"/>
      <c r="EB60" s="336"/>
      <c r="EC60" s="336"/>
      <c r="ED60" s="336"/>
      <c r="EE60" s="336"/>
      <c r="EF60" s="336"/>
      <c r="EG60" s="336"/>
      <c r="EH60" s="336"/>
      <c r="EI60" s="336"/>
      <c r="EJ60" s="336"/>
      <c r="EK60" s="336"/>
      <c r="EL60" s="336"/>
      <c r="EM60" s="336"/>
      <c r="EN60" s="336"/>
      <c r="EO60" s="336"/>
      <c r="EP60" s="336"/>
      <c r="EQ60" s="336"/>
      <c r="ER60" s="336"/>
      <c r="ES60" s="336"/>
      <c r="ET60" s="336"/>
      <c r="EU60" s="336"/>
      <c r="EV60" s="336"/>
      <c r="EW60" s="336"/>
      <c r="EX60" s="336"/>
      <c r="EY60" s="336"/>
      <c r="EZ60" s="336"/>
      <c r="FA60" s="336"/>
      <c r="FB60" s="336"/>
      <c r="FC60" s="336"/>
      <c r="FD60" s="336"/>
      <c r="FE60" s="336"/>
      <c r="FF60" s="336"/>
      <c r="FG60" s="336"/>
      <c r="FH60" s="336"/>
      <c r="FI60" s="336"/>
      <c r="FJ60" s="336"/>
      <c r="FK60" s="336"/>
      <c r="FL60" s="336"/>
      <c r="FM60" s="336"/>
      <c r="FN60" s="336"/>
      <c r="FO60" s="336"/>
      <c r="FP60" s="336"/>
      <c r="FQ60" s="336"/>
      <c r="FR60" s="336"/>
      <c r="FS60" s="336"/>
      <c r="FT60" s="336"/>
      <c r="FU60" s="336"/>
      <c r="FV60" s="336"/>
      <c r="FW60" s="336"/>
      <c r="FX60" s="336"/>
      <c r="FY60" s="336"/>
      <c r="FZ60" s="336"/>
      <c r="GA60" s="336"/>
      <c r="GB60" s="336"/>
      <c r="GC60" s="336"/>
      <c r="GD60" s="336"/>
      <c r="GE60" s="336"/>
      <c r="GF60" s="336"/>
      <c r="GG60" s="336"/>
      <c r="GH60" s="336"/>
      <c r="GI60" s="336"/>
      <c r="GJ60" s="336"/>
      <c r="GK60" s="336"/>
      <c r="GL60" s="336"/>
      <c r="GM60" s="336"/>
      <c r="GN60" s="336"/>
      <c r="GO60" s="336"/>
      <c r="GP60" s="336"/>
      <c r="GQ60" s="336"/>
      <c r="GR60" s="336"/>
      <c r="GS60" s="336"/>
      <c r="GT60" s="336"/>
      <c r="GU60" s="336"/>
      <c r="GV60" s="336"/>
      <c r="GW60" s="336"/>
      <c r="GX60" s="336"/>
      <c r="GY60" s="336"/>
      <c r="GZ60" s="336"/>
      <c r="HA60" s="336"/>
      <c r="HB60" s="336"/>
      <c r="HC60" s="336"/>
      <c r="HD60" s="336"/>
      <c r="HE60" s="336"/>
      <c r="HF60" s="336"/>
      <c r="HG60" s="336"/>
      <c r="HH60" s="336"/>
      <c r="HI60" s="336"/>
      <c r="HJ60" s="336"/>
      <c r="HK60" s="336"/>
      <c r="HL60" s="336"/>
      <c r="HM60" s="336"/>
      <c r="HN60" s="336"/>
      <c r="HO60" s="336"/>
      <c r="HP60" s="336"/>
      <c r="HQ60" s="336"/>
      <c r="HR60" s="336"/>
      <c r="HS60" s="336"/>
      <c r="HT60" s="336"/>
      <c r="HU60" s="336"/>
      <c r="HV60" s="336"/>
      <c r="HW60" s="336"/>
      <c r="HX60" s="336"/>
      <c r="HY60" s="336"/>
      <c r="HZ60" s="336"/>
      <c r="IA60" s="336"/>
      <c r="IB60" s="336"/>
      <c r="IC60" s="336"/>
      <c r="ID60" s="336"/>
      <c r="IE60" s="336"/>
      <c r="IF60" s="336"/>
      <c r="IG60" s="336"/>
      <c r="IH60" s="336"/>
      <c r="II60" s="336"/>
      <c r="IJ60" s="336"/>
      <c r="IK60" s="336"/>
      <c r="IL60" s="336"/>
      <c r="IM60" s="336"/>
      <c r="IN60" s="336"/>
      <c r="IO60" s="336"/>
      <c r="IP60" s="336"/>
      <c r="IQ60" s="336"/>
      <c r="IR60" s="336"/>
    </row>
    <row r="61" spans="1:252" s="345" customFormat="1">
      <c r="A61" s="338"/>
      <c r="B61" s="325" t="e">
        <v>#REF!</v>
      </c>
      <c r="C61" s="301"/>
      <c r="D61" s="343" t="e">
        <v>#REF!</v>
      </c>
      <c r="E61" s="343" t="e">
        <v>#REF!</v>
      </c>
      <c r="F61" s="343" t="e">
        <v>#REF!</v>
      </c>
      <c r="G61" s="343" t="e">
        <v>#REF!</v>
      </c>
      <c r="H61" s="343" t="e">
        <v>#REF!</v>
      </c>
      <c r="I61" s="343" t="e">
        <v>#REF!</v>
      </c>
      <c r="J61" s="343" t="e">
        <v>#REF!</v>
      </c>
      <c r="K61" s="343" t="e">
        <v>#REF!</v>
      </c>
      <c r="L61" s="343" t="e">
        <v>#REF!</v>
      </c>
      <c r="M61" s="343" t="e">
        <v>#REF!</v>
      </c>
      <c r="N61" s="343" t="e">
        <v>#REF!</v>
      </c>
      <c r="O61" s="343" t="e">
        <v>#REF!</v>
      </c>
      <c r="P61" s="343" t="e">
        <v>#REF!</v>
      </c>
      <c r="Q61" s="343" t="e">
        <v>#REF!</v>
      </c>
      <c r="R61" s="343" t="e">
        <v>#REF!</v>
      </c>
      <c r="S61" s="343" t="e">
        <v>#REF!</v>
      </c>
      <c r="T61" s="343" t="e">
        <v>#REF!</v>
      </c>
      <c r="U61" s="343" t="e">
        <v>#REF!</v>
      </c>
      <c r="V61" s="343" t="e">
        <v>#REF!</v>
      </c>
      <c r="W61" s="343" t="e">
        <v>#REF!</v>
      </c>
      <c r="X61" s="343" t="e">
        <v>#REF!</v>
      </c>
      <c r="Y61" s="343" t="e">
        <v>#REF!</v>
      </c>
      <c r="Z61" s="343" t="e">
        <v>#REF!</v>
      </c>
      <c r="AA61" s="343" t="e">
        <v>#REF!</v>
      </c>
      <c r="AB61" s="343" t="e">
        <v>#REF!</v>
      </c>
      <c r="AC61" s="343" t="e">
        <v>#REF!</v>
      </c>
      <c r="AD61" s="343" t="e">
        <v>#REF!</v>
      </c>
      <c r="AE61" s="343" t="e">
        <v>#REF!</v>
      </c>
      <c r="AF61" s="343" t="e">
        <v>#REF!</v>
      </c>
      <c r="AG61" s="343" t="e">
        <v>#REF!</v>
      </c>
      <c r="AH61" s="343" t="e">
        <v>#REF!</v>
      </c>
      <c r="AI61" s="343" t="e">
        <v>#REF!</v>
      </c>
      <c r="AJ61" s="343" t="e">
        <v>#REF!</v>
      </c>
      <c r="AK61" s="343" t="e">
        <v>#REF!</v>
      </c>
      <c r="AL61" s="343" t="e">
        <v>#REF!</v>
      </c>
      <c r="AM61" s="343" t="e">
        <v>#REF!</v>
      </c>
      <c r="AN61" s="343" t="e">
        <v>#REF!</v>
      </c>
      <c r="AO61" s="343" t="e">
        <v>#REF!</v>
      </c>
      <c r="AP61" s="343" t="e">
        <v>#REF!</v>
      </c>
      <c r="AQ61" s="343" t="e">
        <v>#REF!</v>
      </c>
      <c r="AR61" s="343" t="e">
        <v>#REF!</v>
      </c>
      <c r="AS61" s="343" t="e">
        <v>#REF!</v>
      </c>
      <c r="AT61" s="343" t="e">
        <v>#REF!</v>
      </c>
      <c r="AU61" s="343" t="e">
        <v>#REF!</v>
      </c>
      <c r="AV61" s="343" t="e">
        <v>#REF!</v>
      </c>
      <c r="AW61" s="343" t="e">
        <v>#REF!</v>
      </c>
      <c r="AX61" s="343" t="e">
        <v>#REF!</v>
      </c>
      <c r="AY61" s="343" t="e">
        <v>#REF!</v>
      </c>
      <c r="AZ61" s="343" t="e">
        <v>#REF!</v>
      </c>
      <c r="BA61" s="343" t="e">
        <v>#REF!</v>
      </c>
      <c r="BB61" s="343" t="e">
        <v>#REF!</v>
      </c>
      <c r="BC61" s="343" t="e">
        <v>#REF!</v>
      </c>
      <c r="BD61" s="343" t="e">
        <v>#REF!</v>
      </c>
      <c r="BE61" s="343" t="e">
        <v>#REF!</v>
      </c>
      <c r="BF61" s="343" t="e">
        <v>#REF!</v>
      </c>
      <c r="BG61" s="343" t="e">
        <v>#REF!</v>
      </c>
      <c r="BH61" s="343" t="e">
        <v>#REF!</v>
      </c>
      <c r="BI61" s="343" t="e">
        <v>#REF!</v>
      </c>
      <c r="BJ61" s="343" t="e">
        <v>#REF!</v>
      </c>
      <c r="BK61" s="343" t="e">
        <v>#REF!</v>
      </c>
      <c r="BL61" s="338"/>
      <c r="BM61" s="338"/>
      <c r="BN61" s="338"/>
      <c r="BO61" s="338"/>
      <c r="BP61" s="338"/>
      <c r="BQ61" s="338"/>
      <c r="BR61" s="338"/>
      <c r="BS61" s="338"/>
      <c r="BT61" s="338"/>
      <c r="BU61" s="338"/>
      <c r="BV61" s="338"/>
      <c r="BW61" s="338"/>
      <c r="BX61" s="338"/>
      <c r="BY61" s="338"/>
      <c r="BZ61" s="338"/>
      <c r="CA61" s="338"/>
      <c r="CB61" s="338"/>
      <c r="CC61" s="338"/>
      <c r="CD61" s="338"/>
      <c r="CE61" s="338"/>
      <c r="CF61" s="338"/>
      <c r="CG61" s="338"/>
      <c r="CH61" s="338"/>
      <c r="CI61" s="338"/>
      <c r="CJ61" s="338"/>
      <c r="CK61" s="338"/>
      <c r="CL61" s="338"/>
      <c r="CM61" s="338"/>
      <c r="CN61" s="338"/>
      <c r="CO61" s="338"/>
      <c r="CP61" s="338"/>
      <c r="CQ61" s="338"/>
      <c r="CR61" s="338"/>
      <c r="CS61" s="338"/>
      <c r="CT61" s="338"/>
      <c r="CU61" s="338"/>
      <c r="CV61" s="338"/>
      <c r="CW61" s="338"/>
      <c r="CX61" s="338"/>
      <c r="CY61" s="338"/>
      <c r="CZ61" s="338"/>
      <c r="DA61" s="338"/>
      <c r="DB61" s="338"/>
      <c r="DC61" s="338"/>
      <c r="DD61" s="338"/>
      <c r="DE61" s="338"/>
      <c r="DF61" s="338"/>
      <c r="DG61" s="338"/>
      <c r="DH61" s="338"/>
      <c r="DI61" s="338"/>
      <c r="DJ61" s="338"/>
      <c r="DK61" s="338"/>
      <c r="DL61" s="338"/>
      <c r="DM61" s="338"/>
      <c r="DN61" s="338"/>
      <c r="DO61" s="338"/>
      <c r="DP61" s="338"/>
      <c r="DQ61" s="338"/>
      <c r="DR61" s="338"/>
      <c r="DS61" s="338"/>
      <c r="DT61" s="338"/>
      <c r="DU61" s="338"/>
      <c r="DV61" s="338"/>
      <c r="DW61" s="338"/>
      <c r="DX61" s="338"/>
      <c r="DY61" s="338"/>
      <c r="DZ61" s="338"/>
      <c r="EA61" s="338"/>
      <c r="EB61" s="338"/>
      <c r="EC61" s="338"/>
      <c r="ED61" s="338"/>
      <c r="EE61" s="338"/>
      <c r="EF61" s="338"/>
      <c r="EG61" s="338"/>
      <c r="EH61" s="338"/>
      <c r="EI61" s="338"/>
      <c r="EJ61" s="338"/>
      <c r="EK61" s="338"/>
      <c r="EL61" s="338"/>
      <c r="EM61" s="338"/>
      <c r="EN61" s="338"/>
      <c r="EO61" s="338"/>
      <c r="EP61" s="338"/>
      <c r="EQ61" s="338"/>
      <c r="ER61" s="338"/>
      <c r="ES61" s="338"/>
      <c r="ET61" s="338"/>
      <c r="EU61" s="338"/>
      <c r="EV61" s="338"/>
      <c r="EW61" s="338"/>
      <c r="EX61" s="338"/>
      <c r="EY61" s="338"/>
      <c r="EZ61" s="338"/>
      <c r="FA61" s="338"/>
      <c r="FB61" s="338"/>
      <c r="FC61" s="338"/>
      <c r="FD61" s="338"/>
      <c r="FE61" s="338"/>
      <c r="FF61" s="338"/>
      <c r="FG61" s="338"/>
      <c r="FH61" s="338"/>
      <c r="FI61" s="338"/>
      <c r="FJ61" s="338"/>
      <c r="FK61" s="338"/>
      <c r="FL61" s="338"/>
      <c r="FM61" s="338"/>
      <c r="FN61" s="338"/>
      <c r="FO61" s="338"/>
      <c r="FP61" s="338"/>
      <c r="FQ61" s="338"/>
      <c r="FR61" s="338"/>
      <c r="FS61" s="338"/>
      <c r="FT61" s="338"/>
      <c r="FU61" s="338"/>
      <c r="FV61" s="338"/>
      <c r="FW61" s="338"/>
      <c r="FX61" s="338"/>
      <c r="FY61" s="338"/>
      <c r="FZ61" s="338"/>
      <c r="GA61" s="338"/>
      <c r="GB61" s="338"/>
      <c r="GC61" s="338"/>
      <c r="GD61" s="338"/>
      <c r="GE61" s="338"/>
      <c r="GF61" s="338"/>
      <c r="GG61" s="338"/>
      <c r="GH61" s="338"/>
      <c r="GI61" s="338"/>
      <c r="GJ61" s="338"/>
      <c r="GK61" s="338"/>
      <c r="GL61" s="338"/>
      <c r="GM61" s="338"/>
      <c r="GN61" s="338"/>
      <c r="GO61" s="338"/>
      <c r="GP61" s="338"/>
      <c r="GQ61" s="338"/>
      <c r="GR61" s="338"/>
      <c r="GS61" s="338"/>
      <c r="GT61" s="338"/>
      <c r="GU61" s="338"/>
      <c r="GV61" s="338"/>
      <c r="GW61" s="338"/>
      <c r="GX61" s="338"/>
      <c r="GY61" s="338"/>
      <c r="GZ61" s="338"/>
      <c r="HA61" s="338"/>
      <c r="HB61" s="338"/>
      <c r="HC61" s="338"/>
      <c r="HD61" s="338"/>
      <c r="HE61" s="338"/>
      <c r="HF61" s="338"/>
      <c r="HG61" s="338"/>
      <c r="HH61" s="338"/>
      <c r="HI61" s="338"/>
      <c r="HJ61" s="338"/>
      <c r="HK61" s="338"/>
      <c r="HL61" s="338"/>
      <c r="HM61" s="338"/>
      <c r="HN61" s="338"/>
      <c r="HO61" s="338"/>
      <c r="HP61" s="338"/>
      <c r="HQ61" s="338"/>
      <c r="HR61" s="338"/>
      <c r="HS61" s="338"/>
      <c r="HT61" s="338"/>
      <c r="HU61" s="338"/>
      <c r="HV61" s="338"/>
      <c r="HW61" s="338"/>
      <c r="HX61" s="338"/>
      <c r="HY61" s="338"/>
      <c r="HZ61" s="338"/>
      <c r="IA61" s="338"/>
      <c r="IB61" s="338"/>
      <c r="IC61" s="338"/>
      <c r="ID61" s="338"/>
      <c r="IE61" s="338"/>
      <c r="IF61" s="338"/>
      <c r="IG61" s="338"/>
      <c r="IH61" s="338"/>
      <c r="II61" s="338"/>
      <c r="IJ61" s="338"/>
      <c r="IK61" s="338"/>
      <c r="IL61" s="338"/>
      <c r="IM61" s="338"/>
      <c r="IN61" s="338"/>
      <c r="IO61" s="338"/>
      <c r="IP61" s="338"/>
      <c r="IQ61" s="338"/>
      <c r="IR61" s="338"/>
    </row>
    <row r="62" spans="1:252">
      <c r="B62" s="325" t="e">
        <v>#REF!</v>
      </c>
      <c r="C62" s="301"/>
      <c r="D62" s="343" t="e">
        <v>#REF!</v>
      </c>
      <c r="E62" s="343" t="e">
        <v>#REF!</v>
      </c>
      <c r="F62" s="343" t="e">
        <v>#REF!</v>
      </c>
      <c r="G62" s="343" t="e">
        <v>#REF!</v>
      </c>
      <c r="H62" s="343" t="e">
        <v>#REF!</v>
      </c>
      <c r="I62" s="343" t="e">
        <v>#REF!</v>
      </c>
      <c r="J62" s="343" t="e">
        <v>#REF!</v>
      </c>
      <c r="K62" s="343" t="e">
        <v>#REF!</v>
      </c>
      <c r="L62" s="343" t="e">
        <v>#REF!</v>
      </c>
      <c r="M62" s="343" t="e">
        <v>#REF!</v>
      </c>
      <c r="N62" s="343" t="e">
        <v>#REF!</v>
      </c>
      <c r="O62" s="343" t="e">
        <v>#REF!</v>
      </c>
      <c r="P62" s="343" t="e">
        <v>#REF!</v>
      </c>
      <c r="Q62" s="343" t="e">
        <v>#REF!</v>
      </c>
      <c r="R62" s="343" t="e">
        <v>#REF!</v>
      </c>
      <c r="S62" s="343" t="e">
        <v>#REF!</v>
      </c>
      <c r="T62" s="343" t="e">
        <v>#REF!</v>
      </c>
      <c r="U62" s="343" t="e">
        <v>#REF!</v>
      </c>
      <c r="V62" s="343" t="e">
        <v>#REF!</v>
      </c>
      <c r="W62" s="343" t="e">
        <v>#REF!</v>
      </c>
      <c r="X62" s="343" t="e">
        <v>#REF!</v>
      </c>
      <c r="Y62" s="343" t="e">
        <v>#REF!</v>
      </c>
      <c r="Z62" s="343" t="e">
        <v>#REF!</v>
      </c>
      <c r="AA62" s="343" t="e">
        <v>#REF!</v>
      </c>
      <c r="AB62" s="343" t="e">
        <v>#REF!</v>
      </c>
      <c r="AC62" s="343" t="e">
        <v>#REF!</v>
      </c>
      <c r="AD62" s="343" t="e">
        <v>#REF!</v>
      </c>
      <c r="AE62" s="343" t="e">
        <v>#REF!</v>
      </c>
      <c r="AF62" s="343" t="e">
        <v>#REF!</v>
      </c>
      <c r="AG62" s="343" t="e">
        <v>#REF!</v>
      </c>
      <c r="AH62" s="343" t="e">
        <v>#REF!</v>
      </c>
      <c r="AI62" s="343" t="e">
        <v>#REF!</v>
      </c>
      <c r="AJ62" s="343" t="e">
        <v>#REF!</v>
      </c>
      <c r="AK62" s="343" t="e">
        <v>#REF!</v>
      </c>
      <c r="AL62" s="343" t="e">
        <v>#REF!</v>
      </c>
      <c r="AM62" s="343" t="e">
        <v>#REF!</v>
      </c>
      <c r="AN62" s="343" t="e">
        <v>#REF!</v>
      </c>
      <c r="AO62" s="343" t="e">
        <v>#REF!</v>
      </c>
      <c r="AP62" s="343" t="e">
        <v>#REF!</v>
      </c>
      <c r="AQ62" s="343" t="e">
        <v>#REF!</v>
      </c>
      <c r="AR62" s="343" t="e">
        <v>#REF!</v>
      </c>
      <c r="AS62" s="343" t="e">
        <v>#REF!</v>
      </c>
      <c r="AT62" s="343" t="e">
        <v>#REF!</v>
      </c>
      <c r="AU62" s="343" t="e">
        <v>#REF!</v>
      </c>
      <c r="AV62" s="343" t="e">
        <v>#REF!</v>
      </c>
      <c r="AW62" s="343" t="e">
        <v>#REF!</v>
      </c>
      <c r="AX62" s="343" t="e">
        <v>#REF!</v>
      </c>
      <c r="AY62" s="343" t="e">
        <v>#REF!</v>
      </c>
      <c r="AZ62" s="343" t="e">
        <v>#REF!</v>
      </c>
      <c r="BA62" s="343" t="e">
        <v>#REF!</v>
      </c>
      <c r="BB62" s="343" t="e">
        <v>#REF!</v>
      </c>
      <c r="BC62" s="343" t="e">
        <v>#REF!</v>
      </c>
      <c r="BD62" s="343" t="e">
        <v>#REF!</v>
      </c>
      <c r="BE62" s="343" t="e">
        <v>#REF!</v>
      </c>
      <c r="BF62" s="343" t="e">
        <v>#REF!</v>
      </c>
      <c r="BG62" s="343" t="e">
        <v>#REF!</v>
      </c>
      <c r="BH62" s="343" t="e">
        <v>#REF!</v>
      </c>
      <c r="BI62" s="343" t="e">
        <v>#REF!</v>
      </c>
      <c r="BJ62" s="343" t="e">
        <v>#REF!</v>
      </c>
      <c r="BK62" s="343" t="e">
        <v>#REF!</v>
      </c>
      <c r="BL62" s="301"/>
      <c r="BM62" s="301"/>
      <c r="BN62" s="301"/>
      <c r="BO62" s="301"/>
      <c r="BP62" s="301"/>
      <c r="BQ62" s="301"/>
      <c r="BR62" s="301"/>
      <c r="BS62" s="301"/>
      <c r="BT62" s="301"/>
      <c r="BU62" s="301"/>
      <c r="BV62" s="301"/>
      <c r="BW62" s="301"/>
      <c r="BX62" s="301"/>
      <c r="BY62" s="301"/>
      <c r="BZ62" s="301"/>
      <c r="CA62" s="301"/>
      <c r="CB62" s="301"/>
      <c r="CC62" s="301"/>
      <c r="CD62" s="301"/>
      <c r="CE62" s="301"/>
      <c r="CF62" s="301"/>
      <c r="CG62" s="301"/>
      <c r="CH62" s="301"/>
      <c r="CI62" s="301"/>
      <c r="CJ62" s="301"/>
      <c r="CK62" s="301"/>
      <c r="CL62" s="301"/>
      <c r="CM62" s="301"/>
      <c r="CN62" s="301"/>
      <c r="CO62" s="301"/>
      <c r="CP62" s="301"/>
      <c r="CQ62" s="301"/>
      <c r="CR62" s="301"/>
      <c r="CS62" s="301"/>
      <c r="CT62" s="301"/>
      <c r="CU62" s="301"/>
      <c r="CV62" s="301"/>
      <c r="CW62" s="301"/>
      <c r="CX62" s="301"/>
      <c r="CY62" s="301"/>
      <c r="CZ62" s="301"/>
      <c r="DA62" s="301"/>
      <c r="DB62" s="301"/>
      <c r="DC62" s="301"/>
      <c r="DD62" s="301"/>
      <c r="DE62" s="301"/>
      <c r="DF62" s="301"/>
      <c r="DG62" s="301"/>
      <c r="DH62" s="301"/>
      <c r="DI62" s="301"/>
      <c r="DJ62" s="301"/>
      <c r="DK62" s="301"/>
      <c r="DL62" s="301"/>
      <c r="DM62" s="301"/>
      <c r="DN62" s="301"/>
      <c r="DO62" s="301"/>
      <c r="DP62" s="301"/>
      <c r="DQ62" s="301"/>
      <c r="DR62" s="301"/>
      <c r="DS62" s="301"/>
      <c r="DT62" s="301"/>
      <c r="DU62" s="301"/>
      <c r="DV62" s="301"/>
      <c r="DW62" s="301"/>
      <c r="DX62" s="301"/>
      <c r="DY62" s="301"/>
      <c r="DZ62" s="301"/>
      <c r="EA62" s="301"/>
      <c r="EB62" s="301"/>
      <c r="EC62" s="301"/>
      <c r="ED62" s="301"/>
      <c r="EE62" s="301"/>
      <c r="EF62" s="301"/>
      <c r="EG62" s="301"/>
      <c r="EH62" s="301"/>
      <c r="EI62" s="301"/>
      <c r="EJ62" s="301"/>
      <c r="EK62" s="301"/>
      <c r="EL62" s="301"/>
      <c r="EM62" s="301"/>
      <c r="EN62" s="301"/>
      <c r="EO62" s="301"/>
      <c r="EP62" s="301"/>
      <c r="EQ62" s="301"/>
      <c r="ER62" s="301"/>
      <c r="ES62" s="301"/>
      <c r="ET62" s="301"/>
      <c r="EU62" s="301"/>
      <c r="EV62" s="301"/>
      <c r="EW62" s="301"/>
      <c r="EX62" s="301"/>
      <c r="EY62" s="301"/>
      <c r="EZ62" s="301"/>
      <c r="FA62" s="301"/>
      <c r="FB62" s="301"/>
      <c r="FC62" s="301"/>
      <c r="FD62" s="301"/>
      <c r="FE62" s="301"/>
      <c r="FF62" s="301"/>
      <c r="FG62" s="301"/>
      <c r="FH62" s="301"/>
      <c r="FI62" s="301"/>
      <c r="FJ62" s="301"/>
      <c r="FK62" s="301"/>
      <c r="FL62" s="301"/>
      <c r="FM62" s="301"/>
      <c r="FN62" s="301"/>
      <c r="FO62" s="301"/>
      <c r="FP62" s="301"/>
      <c r="FQ62" s="301"/>
      <c r="FR62" s="301"/>
      <c r="FS62" s="301"/>
      <c r="FT62" s="301"/>
      <c r="FU62" s="301"/>
      <c r="FV62" s="301"/>
      <c r="FW62" s="301"/>
      <c r="FX62" s="301"/>
      <c r="FY62" s="301"/>
      <c r="FZ62" s="301"/>
      <c r="GA62" s="301"/>
      <c r="GB62" s="301"/>
      <c r="GC62" s="301"/>
      <c r="GD62" s="301"/>
      <c r="GE62" s="301"/>
      <c r="GF62" s="301"/>
      <c r="GG62" s="301"/>
      <c r="GH62" s="301"/>
      <c r="GI62" s="301"/>
      <c r="GJ62" s="301"/>
      <c r="GK62" s="301"/>
      <c r="GL62" s="301"/>
      <c r="GM62" s="301"/>
      <c r="GN62" s="301"/>
      <c r="GO62" s="301"/>
      <c r="GP62" s="301"/>
      <c r="GQ62" s="301"/>
      <c r="GR62" s="301"/>
      <c r="GS62" s="301"/>
      <c r="GT62" s="301"/>
      <c r="GU62" s="301"/>
      <c r="GV62" s="301"/>
      <c r="GW62" s="301"/>
      <c r="GX62" s="301"/>
      <c r="GY62" s="301"/>
      <c r="GZ62" s="301"/>
      <c r="HA62" s="301"/>
      <c r="HB62" s="301"/>
      <c r="HC62" s="301"/>
      <c r="HD62" s="301"/>
      <c r="HE62" s="301"/>
      <c r="HF62" s="301"/>
      <c r="HG62" s="301"/>
      <c r="HH62" s="301"/>
      <c r="HI62" s="301"/>
      <c r="HJ62" s="301"/>
      <c r="HK62" s="301"/>
      <c r="HL62" s="301"/>
      <c r="HM62" s="301"/>
      <c r="HN62" s="301"/>
      <c r="HO62" s="301"/>
      <c r="HP62" s="301"/>
      <c r="HQ62" s="301"/>
      <c r="HR62" s="301"/>
      <c r="HS62" s="301"/>
      <c r="HT62" s="301"/>
      <c r="HU62" s="301"/>
      <c r="HV62" s="301"/>
      <c r="HW62" s="301"/>
      <c r="HX62" s="301"/>
      <c r="HY62" s="301"/>
      <c r="HZ62" s="301"/>
      <c r="IA62" s="301"/>
      <c r="IB62" s="301"/>
      <c r="IC62" s="301"/>
      <c r="ID62" s="301"/>
      <c r="IE62" s="301"/>
      <c r="IF62" s="301"/>
      <c r="IG62" s="301"/>
      <c r="IH62" s="301"/>
      <c r="II62" s="301"/>
      <c r="IJ62" s="301"/>
      <c r="IK62" s="301"/>
      <c r="IL62" s="301"/>
      <c r="IM62" s="301"/>
      <c r="IN62" s="301"/>
      <c r="IO62" s="301"/>
      <c r="IP62" s="301"/>
      <c r="IQ62" s="301"/>
      <c r="IR62" s="301"/>
    </row>
    <row r="63" spans="1:252">
      <c r="B63" s="325" t="e">
        <v>#REF!</v>
      </c>
      <c r="C63" s="301"/>
      <c r="D63" s="343" t="e">
        <v>#REF!</v>
      </c>
      <c r="E63" s="343" t="e">
        <v>#REF!</v>
      </c>
      <c r="F63" s="343" t="e">
        <v>#REF!</v>
      </c>
      <c r="G63" s="343" t="e">
        <v>#REF!</v>
      </c>
      <c r="H63" s="343" t="e">
        <v>#REF!</v>
      </c>
      <c r="I63" s="343" t="e">
        <v>#REF!</v>
      </c>
      <c r="J63" s="343" t="e">
        <v>#REF!</v>
      </c>
      <c r="K63" s="343" t="e">
        <v>#REF!</v>
      </c>
      <c r="L63" s="343" t="e">
        <v>#REF!</v>
      </c>
      <c r="M63" s="343" t="e">
        <v>#REF!</v>
      </c>
      <c r="N63" s="343" t="e">
        <v>#REF!</v>
      </c>
      <c r="O63" s="343" t="e">
        <v>#REF!</v>
      </c>
      <c r="P63" s="343" t="e">
        <v>#REF!</v>
      </c>
      <c r="Q63" s="343" t="e">
        <v>#REF!</v>
      </c>
      <c r="R63" s="343" t="e">
        <v>#REF!</v>
      </c>
      <c r="S63" s="343" t="e">
        <v>#REF!</v>
      </c>
      <c r="T63" s="343" t="e">
        <v>#REF!</v>
      </c>
      <c r="U63" s="343" t="e">
        <v>#REF!</v>
      </c>
      <c r="V63" s="343" t="e">
        <v>#REF!</v>
      </c>
      <c r="W63" s="343" t="e">
        <v>#REF!</v>
      </c>
      <c r="X63" s="343" t="e">
        <v>#REF!</v>
      </c>
      <c r="Y63" s="343" t="e">
        <v>#REF!</v>
      </c>
      <c r="Z63" s="343" t="e">
        <v>#REF!</v>
      </c>
      <c r="AA63" s="343" t="e">
        <v>#REF!</v>
      </c>
      <c r="AB63" s="343" t="e">
        <v>#REF!</v>
      </c>
      <c r="AC63" s="343" t="e">
        <v>#REF!</v>
      </c>
      <c r="AD63" s="343" t="e">
        <v>#REF!</v>
      </c>
      <c r="AE63" s="343" t="e">
        <v>#REF!</v>
      </c>
      <c r="AF63" s="343" t="e">
        <v>#REF!</v>
      </c>
      <c r="AG63" s="343" t="e">
        <v>#REF!</v>
      </c>
      <c r="AH63" s="343" t="e">
        <v>#REF!</v>
      </c>
      <c r="AI63" s="343" t="e">
        <v>#REF!</v>
      </c>
      <c r="AJ63" s="343" t="e">
        <v>#REF!</v>
      </c>
      <c r="AK63" s="343" t="e">
        <v>#REF!</v>
      </c>
      <c r="AL63" s="343" t="e">
        <v>#REF!</v>
      </c>
      <c r="AM63" s="343" t="e">
        <v>#REF!</v>
      </c>
      <c r="AN63" s="343" t="e">
        <v>#REF!</v>
      </c>
      <c r="AO63" s="343" t="e">
        <v>#REF!</v>
      </c>
      <c r="AP63" s="343" t="e">
        <v>#REF!</v>
      </c>
      <c r="AQ63" s="343" t="e">
        <v>#REF!</v>
      </c>
      <c r="AR63" s="343" t="e">
        <v>#REF!</v>
      </c>
      <c r="AS63" s="343" t="e">
        <v>#REF!</v>
      </c>
      <c r="AT63" s="343" t="e">
        <v>#REF!</v>
      </c>
      <c r="AU63" s="343" t="e">
        <v>#REF!</v>
      </c>
      <c r="AV63" s="343" t="e">
        <v>#REF!</v>
      </c>
      <c r="AW63" s="343" t="e">
        <v>#REF!</v>
      </c>
      <c r="AX63" s="343" t="e">
        <v>#REF!</v>
      </c>
      <c r="AY63" s="343" t="e">
        <v>#REF!</v>
      </c>
      <c r="AZ63" s="343" t="e">
        <v>#REF!</v>
      </c>
      <c r="BA63" s="343" t="e">
        <v>#REF!</v>
      </c>
      <c r="BB63" s="343" t="e">
        <v>#REF!</v>
      </c>
      <c r="BC63" s="343" t="e">
        <v>#REF!</v>
      </c>
      <c r="BD63" s="343" t="e">
        <v>#REF!</v>
      </c>
      <c r="BE63" s="343" t="e">
        <v>#REF!</v>
      </c>
      <c r="BF63" s="343" t="e">
        <v>#REF!</v>
      </c>
      <c r="BG63" s="343" t="e">
        <v>#REF!</v>
      </c>
      <c r="BH63" s="343" t="e">
        <v>#REF!</v>
      </c>
      <c r="BI63" s="343" t="e">
        <v>#REF!</v>
      </c>
      <c r="BJ63" s="343" t="e">
        <v>#REF!</v>
      </c>
      <c r="BK63" s="343" t="e">
        <v>#REF!</v>
      </c>
      <c r="BL63" s="301"/>
      <c r="BM63" s="301"/>
      <c r="BN63" s="301"/>
      <c r="BO63" s="301"/>
      <c r="BP63" s="301"/>
      <c r="BQ63" s="301"/>
      <c r="BR63" s="301"/>
      <c r="BS63" s="336"/>
      <c r="BT63" s="336"/>
      <c r="BU63" s="336"/>
      <c r="BV63" s="336"/>
      <c r="BW63" s="336"/>
      <c r="BX63" s="336"/>
      <c r="BY63" s="336"/>
      <c r="BZ63" s="336"/>
      <c r="CA63" s="336"/>
      <c r="CB63" s="336"/>
      <c r="CC63" s="336"/>
      <c r="CD63" s="336"/>
      <c r="CE63" s="336"/>
      <c r="CF63" s="336"/>
      <c r="CG63" s="336"/>
      <c r="CH63" s="336"/>
      <c r="CI63" s="336"/>
      <c r="CJ63" s="336"/>
      <c r="CK63" s="336"/>
      <c r="CL63" s="336"/>
      <c r="CM63" s="336"/>
      <c r="CN63" s="336"/>
      <c r="CO63" s="336"/>
      <c r="CP63" s="336"/>
      <c r="CQ63" s="336"/>
      <c r="CR63" s="336"/>
      <c r="CS63" s="336"/>
      <c r="CT63" s="336"/>
      <c r="CU63" s="336"/>
      <c r="CV63" s="336"/>
      <c r="CW63" s="336"/>
      <c r="CX63" s="336"/>
      <c r="CY63" s="336"/>
      <c r="CZ63" s="336"/>
      <c r="DA63" s="336"/>
      <c r="DB63" s="336"/>
      <c r="DC63" s="336"/>
      <c r="DD63" s="336"/>
      <c r="DE63" s="336"/>
      <c r="DF63" s="336"/>
      <c r="DG63" s="336"/>
      <c r="DH63" s="336"/>
      <c r="DI63" s="336"/>
      <c r="DJ63" s="336"/>
      <c r="DK63" s="336"/>
      <c r="DL63" s="336"/>
      <c r="DM63" s="336"/>
      <c r="DN63" s="336"/>
      <c r="DO63" s="336"/>
      <c r="DP63" s="336"/>
      <c r="DQ63" s="336"/>
      <c r="DR63" s="336"/>
      <c r="DS63" s="336"/>
      <c r="DT63" s="336"/>
      <c r="DU63" s="336"/>
      <c r="DV63" s="336"/>
      <c r="DW63" s="336"/>
      <c r="DX63" s="336"/>
      <c r="DY63" s="336"/>
      <c r="DZ63" s="336"/>
      <c r="EA63" s="336"/>
      <c r="EB63" s="336"/>
      <c r="EC63" s="336"/>
      <c r="ED63" s="336"/>
      <c r="EE63" s="336"/>
      <c r="EF63" s="336"/>
      <c r="EG63" s="336"/>
      <c r="EH63" s="336"/>
      <c r="EI63" s="336"/>
      <c r="EJ63" s="336"/>
      <c r="EK63" s="336"/>
      <c r="EL63" s="336"/>
      <c r="EM63" s="336"/>
      <c r="EN63" s="336"/>
      <c r="EO63" s="336"/>
      <c r="EP63" s="336"/>
      <c r="EQ63" s="336"/>
      <c r="ER63" s="336"/>
      <c r="ES63" s="336"/>
      <c r="ET63" s="336"/>
      <c r="EU63" s="336"/>
      <c r="EV63" s="336"/>
      <c r="EW63" s="336"/>
      <c r="EX63" s="336"/>
      <c r="EY63" s="336"/>
      <c r="EZ63" s="336"/>
      <c r="FA63" s="336"/>
      <c r="FB63" s="336"/>
      <c r="FC63" s="336"/>
      <c r="FD63" s="336"/>
      <c r="FE63" s="336"/>
      <c r="FF63" s="336"/>
      <c r="FG63" s="336"/>
      <c r="FH63" s="336"/>
      <c r="FI63" s="336"/>
      <c r="FJ63" s="336"/>
      <c r="FK63" s="336"/>
      <c r="FL63" s="336"/>
      <c r="FM63" s="336"/>
      <c r="FN63" s="336"/>
      <c r="FO63" s="336"/>
      <c r="FP63" s="336"/>
      <c r="FQ63" s="336"/>
      <c r="FR63" s="336"/>
      <c r="FS63" s="336"/>
      <c r="FT63" s="336"/>
      <c r="FU63" s="336"/>
      <c r="FV63" s="336"/>
      <c r="FW63" s="336"/>
      <c r="FX63" s="336"/>
      <c r="FY63" s="336"/>
      <c r="FZ63" s="336"/>
      <c r="GA63" s="336"/>
      <c r="GB63" s="336"/>
      <c r="GC63" s="336"/>
      <c r="GD63" s="336"/>
      <c r="GE63" s="336"/>
      <c r="GF63" s="336"/>
      <c r="GG63" s="336"/>
      <c r="GH63" s="336"/>
      <c r="GI63" s="336"/>
      <c r="GJ63" s="336"/>
      <c r="GK63" s="336"/>
      <c r="GL63" s="336"/>
      <c r="GM63" s="336"/>
      <c r="GN63" s="336"/>
      <c r="GO63" s="336"/>
      <c r="GP63" s="336"/>
      <c r="GQ63" s="336"/>
      <c r="GR63" s="336"/>
      <c r="GS63" s="336"/>
      <c r="GT63" s="336"/>
      <c r="GU63" s="336"/>
      <c r="GV63" s="336"/>
      <c r="GW63" s="336"/>
      <c r="GX63" s="336"/>
      <c r="GY63" s="336"/>
      <c r="GZ63" s="336"/>
      <c r="HA63" s="336"/>
      <c r="HB63" s="336"/>
      <c r="HC63" s="336"/>
      <c r="HD63" s="336"/>
      <c r="HE63" s="336"/>
      <c r="HF63" s="336"/>
      <c r="HG63" s="336"/>
      <c r="HH63" s="336"/>
      <c r="HI63" s="336"/>
      <c r="HJ63" s="336"/>
      <c r="HK63" s="336"/>
      <c r="HL63" s="336"/>
      <c r="HM63" s="336"/>
      <c r="HN63" s="336"/>
      <c r="HO63" s="336"/>
      <c r="HP63" s="336"/>
      <c r="HQ63" s="336"/>
      <c r="HR63" s="336"/>
      <c r="HS63" s="336"/>
      <c r="HT63" s="336"/>
      <c r="HU63" s="336"/>
      <c r="HV63" s="336"/>
      <c r="HW63" s="336"/>
      <c r="HX63" s="336"/>
      <c r="HY63" s="336"/>
      <c r="HZ63" s="336"/>
      <c r="IA63" s="336"/>
      <c r="IB63" s="336"/>
      <c r="IC63" s="336"/>
      <c r="ID63" s="336"/>
      <c r="IE63" s="336"/>
      <c r="IF63" s="336"/>
      <c r="IG63" s="336"/>
      <c r="IH63" s="336"/>
      <c r="II63" s="336"/>
      <c r="IJ63" s="336"/>
      <c r="IK63" s="336"/>
      <c r="IL63" s="336"/>
      <c r="IM63" s="336"/>
      <c r="IN63" s="336"/>
      <c r="IO63" s="336"/>
      <c r="IP63" s="336"/>
      <c r="IQ63" s="336"/>
      <c r="IR63" s="336"/>
    </row>
    <row r="64" spans="1:252">
      <c r="A64" s="301"/>
      <c r="B64" s="325" t="e">
        <v>#REF!</v>
      </c>
      <c r="C64" s="301"/>
      <c r="D64" s="343" t="e">
        <v>#REF!</v>
      </c>
      <c r="E64" s="343" t="e">
        <v>#REF!</v>
      </c>
      <c r="F64" s="343" t="e">
        <v>#REF!</v>
      </c>
      <c r="G64" s="343" t="e">
        <v>#REF!</v>
      </c>
      <c r="H64" s="343" t="e">
        <v>#REF!</v>
      </c>
      <c r="I64" s="343" t="e">
        <v>#REF!</v>
      </c>
      <c r="J64" s="343" t="e">
        <v>#REF!</v>
      </c>
      <c r="K64" s="343" t="e">
        <v>#REF!</v>
      </c>
      <c r="L64" s="343" t="e">
        <v>#REF!</v>
      </c>
      <c r="M64" s="343" t="e">
        <v>#REF!</v>
      </c>
      <c r="N64" s="343" t="e">
        <v>#REF!</v>
      </c>
      <c r="O64" s="343" t="e">
        <v>#REF!</v>
      </c>
      <c r="P64" s="343" t="e">
        <v>#REF!</v>
      </c>
      <c r="Q64" s="343" t="e">
        <v>#REF!</v>
      </c>
      <c r="R64" s="343" t="e">
        <v>#REF!</v>
      </c>
      <c r="S64" s="343" t="e">
        <v>#REF!</v>
      </c>
      <c r="T64" s="343" t="e">
        <v>#REF!</v>
      </c>
      <c r="U64" s="343" t="e">
        <v>#REF!</v>
      </c>
      <c r="V64" s="343" t="e">
        <v>#REF!</v>
      </c>
      <c r="W64" s="343" t="e">
        <v>#REF!</v>
      </c>
      <c r="X64" s="343" t="e">
        <v>#REF!</v>
      </c>
      <c r="Y64" s="343" t="e">
        <v>#REF!</v>
      </c>
      <c r="Z64" s="343" t="e">
        <v>#REF!</v>
      </c>
      <c r="AA64" s="343" t="e">
        <v>#REF!</v>
      </c>
      <c r="AB64" s="343" t="e">
        <v>#REF!</v>
      </c>
      <c r="AC64" s="343" t="e">
        <v>#REF!</v>
      </c>
      <c r="AD64" s="343" t="e">
        <v>#REF!</v>
      </c>
      <c r="AE64" s="343" t="e">
        <v>#REF!</v>
      </c>
      <c r="AF64" s="343" t="e">
        <v>#REF!</v>
      </c>
      <c r="AG64" s="343" t="e">
        <v>#REF!</v>
      </c>
      <c r="AH64" s="343" t="e">
        <v>#REF!</v>
      </c>
      <c r="AI64" s="343" t="e">
        <v>#REF!</v>
      </c>
      <c r="AJ64" s="343" t="e">
        <v>#REF!</v>
      </c>
      <c r="AK64" s="343" t="e">
        <v>#REF!</v>
      </c>
      <c r="AL64" s="343" t="e">
        <v>#REF!</v>
      </c>
      <c r="AM64" s="343" t="e">
        <v>#REF!</v>
      </c>
      <c r="AN64" s="343" t="e">
        <v>#REF!</v>
      </c>
      <c r="AO64" s="343" t="e">
        <v>#REF!</v>
      </c>
      <c r="AP64" s="343" t="e">
        <v>#REF!</v>
      </c>
      <c r="AQ64" s="343" t="e">
        <v>#REF!</v>
      </c>
      <c r="AR64" s="343" t="e">
        <v>#REF!</v>
      </c>
      <c r="AS64" s="343" t="e">
        <v>#REF!</v>
      </c>
      <c r="AT64" s="343" t="e">
        <v>#REF!</v>
      </c>
      <c r="AU64" s="343" t="e">
        <v>#REF!</v>
      </c>
      <c r="AV64" s="343" t="e">
        <v>#REF!</v>
      </c>
      <c r="AW64" s="343" t="e">
        <v>#REF!</v>
      </c>
      <c r="AX64" s="343" t="e">
        <v>#REF!</v>
      </c>
      <c r="AY64" s="343" t="e">
        <v>#REF!</v>
      </c>
      <c r="AZ64" s="343" t="e">
        <v>#REF!</v>
      </c>
      <c r="BA64" s="343" t="e">
        <v>#REF!</v>
      </c>
      <c r="BB64" s="343" t="e">
        <v>#REF!</v>
      </c>
      <c r="BC64" s="343" t="e">
        <v>#REF!</v>
      </c>
      <c r="BD64" s="343" t="e">
        <v>#REF!</v>
      </c>
      <c r="BE64" s="343" t="e">
        <v>#REF!</v>
      </c>
      <c r="BF64" s="343" t="e">
        <v>#REF!</v>
      </c>
      <c r="BG64" s="343" t="e">
        <v>#REF!</v>
      </c>
      <c r="BH64" s="343" t="e">
        <v>#REF!</v>
      </c>
      <c r="BI64" s="343" t="e">
        <v>#REF!</v>
      </c>
      <c r="BJ64" s="343" t="e">
        <v>#REF!</v>
      </c>
      <c r="BK64" s="343" t="e">
        <v>#REF!</v>
      </c>
      <c r="BL64" s="301"/>
    </row>
    <row r="65" spans="2:63">
      <c r="B65" s="336" t="e">
        <v>#REF!</v>
      </c>
      <c r="C65" s="332"/>
      <c r="D65" s="344" t="e">
        <v>#REF!</v>
      </c>
      <c r="E65" s="344" t="e">
        <v>#REF!</v>
      </c>
      <c r="F65" s="344" t="e">
        <v>#REF!</v>
      </c>
      <c r="G65" s="344" t="e">
        <v>#REF!</v>
      </c>
      <c r="H65" s="344" t="e">
        <v>#REF!</v>
      </c>
      <c r="I65" s="344" t="e">
        <v>#REF!</v>
      </c>
      <c r="J65" s="344" t="e">
        <v>#REF!</v>
      </c>
      <c r="K65" s="344" t="e">
        <v>#REF!</v>
      </c>
      <c r="L65" s="344" t="e">
        <v>#REF!</v>
      </c>
      <c r="M65" s="344" t="e">
        <v>#REF!</v>
      </c>
      <c r="N65" s="344" t="e">
        <v>#REF!</v>
      </c>
      <c r="O65" s="344" t="e">
        <v>#REF!</v>
      </c>
      <c r="P65" s="344" t="e">
        <v>#REF!</v>
      </c>
      <c r="Q65" s="344" t="e">
        <v>#REF!</v>
      </c>
      <c r="R65" s="344" t="e">
        <v>#REF!</v>
      </c>
      <c r="S65" s="344" t="e">
        <v>#REF!</v>
      </c>
      <c r="T65" s="344" t="e">
        <v>#REF!</v>
      </c>
      <c r="U65" s="344" t="e">
        <v>#REF!</v>
      </c>
      <c r="V65" s="344" t="e">
        <v>#REF!</v>
      </c>
      <c r="W65" s="344" t="e">
        <v>#REF!</v>
      </c>
      <c r="X65" s="344" t="e">
        <v>#REF!</v>
      </c>
      <c r="Y65" s="344" t="e">
        <v>#REF!</v>
      </c>
      <c r="Z65" s="344" t="e">
        <v>#REF!</v>
      </c>
      <c r="AA65" s="344" t="e">
        <v>#REF!</v>
      </c>
      <c r="AB65" s="344" t="e">
        <v>#REF!</v>
      </c>
      <c r="AC65" s="344" t="e">
        <v>#REF!</v>
      </c>
      <c r="AD65" s="344" t="e">
        <v>#REF!</v>
      </c>
      <c r="AE65" s="344" t="e">
        <v>#REF!</v>
      </c>
      <c r="AF65" s="344" t="e">
        <v>#REF!</v>
      </c>
      <c r="AG65" s="344" t="e">
        <v>#REF!</v>
      </c>
      <c r="AH65" s="344" t="e">
        <v>#REF!</v>
      </c>
      <c r="AI65" s="344" t="e">
        <v>#REF!</v>
      </c>
      <c r="AJ65" s="344" t="e">
        <v>#REF!</v>
      </c>
      <c r="AK65" s="344" t="e">
        <v>#REF!</v>
      </c>
      <c r="AL65" s="344" t="e">
        <v>#REF!</v>
      </c>
      <c r="AM65" s="344" t="e">
        <v>#REF!</v>
      </c>
      <c r="AN65" s="344" t="e">
        <v>#REF!</v>
      </c>
      <c r="AO65" s="344" t="e">
        <v>#REF!</v>
      </c>
      <c r="AP65" s="344" t="e">
        <v>#REF!</v>
      </c>
      <c r="AQ65" s="344" t="e">
        <v>#REF!</v>
      </c>
      <c r="AR65" s="344" t="e">
        <v>#REF!</v>
      </c>
      <c r="AS65" s="344" t="e">
        <v>#REF!</v>
      </c>
      <c r="AT65" s="344" t="e">
        <v>#REF!</v>
      </c>
      <c r="AU65" s="344" t="e">
        <v>#REF!</v>
      </c>
      <c r="AV65" s="344" t="e">
        <v>#REF!</v>
      </c>
      <c r="AW65" s="344" t="e">
        <v>#REF!</v>
      </c>
      <c r="AX65" s="344" t="e">
        <v>#REF!</v>
      </c>
      <c r="AY65" s="344" t="e">
        <v>#REF!</v>
      </c>
      <c r="AZ65" s="344" t="e">
        <v>#REF!</v>
      </c>
      <c r="BA65" s="344" t="e">
        <v>#REF!</v>
      </c>
      <c r="BB65" s="344" t="e">
        <v>#REF!</v>
      </c>
      <c r="BC65" s="344" t="e">
        <v>#REF!</v>
      </c>
      <c r="BD65" s="344" t="e">
        <v>#REF!</v>
      </c>
      <c r="BE65" s="344" t="e">
        <v>#REF!</v>
      </c>
      <c r="BF65" s="344" t="e">
        <v>#REF!</v>
      </c>
      <c r="BG65" s="344" t="e">
        <v>#REF!</v>
      </c>
      <c r="BH65" s="344" t="e">
        <v>#REF!</v>
      </c>
      <c r="BI65" s="344" t="e">
        <v>#REF!</v>
      </c>
      <c r="BJ65" s="344" t="e">
        <v>#REF!</v>
      </c>
      <c r="BK65" s="344" t="e">
        <v>#REF!</v>
      </c>
    </row>
    <row r="66" spans="2:63">
      <c r="C66" s="301"/>
      <c r="D66" s="343"/>
      <c r="E66" s="343"/>
      <c r="F66" s="343"/>
      <c r="G66" s="343"/>
      <c r="H66" s="343"/>
      <c r="I66" s="343"/>
      <c r="J66" s="343"/>
      <c r="K66" s="343"/>
      <c r="L66" s="343"/>
      <c r="M66" s="343"/>
      <c r="N66" s="343"/>
      <c r="O66" s="343"/>
      <c r="P66" s="343"/>
      <c r="Q66" s="343"/>
      <c r="R66" s="343"/>
      <c r="S66" s="343"/>
      <c r="T66" s="343"/>
      <c r="U66" s="343"/>
      <c r="V66" s="343"/>
      <c r="W66" s="343"/>
      <c r="X66" s="343"/>
      <c r="Y66" s="343"/>
      <c r="Z66" s="343"/>
      <c r="AA66" s="343"/>
      <c r="AB66" s="343"/>
      <c r="AC66" s="343"/>
      <c r="AD66" s="343"/>
      <c r="AE66" s="343"/>
      <c r="AF66" s="343"/>
      <c r="AG66" s="343"/>
      <c r="AH66" s="343"/>
      <c r="AI66" s="343"/>
      <c r="AJ66" s="343"/>
      <c r="AK66" s="343"/>
      <c r="AL66" s="343"/>
      <c r="AM66" s="343"/>
      <c r="AN66" s="343"/>
      <c r="AO66" s="343"/>
      <c r="AP66" s="343"/>
      <c r="AQ66" s="343"/>
      <c r="AR66" s="343"/>
      <c r="AS66" s="343"/>
      <c r="AT66" s="343"/>
      <c r="AU66" s="343"/>
      <c r="AV66" s="343"/>
      <c r="AW66" s="343"/>
      <c r="AX66" s="343"/>
      <c r="AY66" s="343"/>
      <c r="AZ66" s="343"/>
      <c r="BA66" s="343"/>
      <c r="BB66" s="343"/>
      <c r="BC66" s="343"/>
      <c r="BD66" s="343"/>
      <c r="BE66" s="343"/>
      <c r="BF66" s="343"/>
      <c r="BG66" s="343"/>
      <c r="BH66" s="343"/>
      <c r="BI66" s="343"/>
      <c r="BJ66" s="343"/>
      <c r="BK66" s="343"/>
    </row>
    <row r="67" spans="2:63">
      <c r="B67" s="325" t="e">
        <v>#REF!</v>
      </c>
      <c r="C67" s="301"/>
      <c r="D67" s="343" t="e">
        <v>#REF!</v>
      </c>
      <c r="E67" s="343" t="e">
        <v>#REF!</v>
      </c>
      <c r="F67" s="343" t="e">
        <v>#REF!</v>
      </c>
      <c r="G67" s="343" t="e">
        <v>#REF!</v>
      </c>
      <c r="H67" s="343" t="e">
        <v>#REF!</v>
      </c>
      <c r="I67" s="343" t="e">
        <v>#REF!</v>
      </c>
      <c r="J67" s="343" t="e">
        <v>#REF!</v>
      </c>
      <c r="K67" s="343" t="e">
        <v>#REF!</v>
      </c>
      <c r="L67" s="343" t="e">
        <v>#REF!</v>
      </c>
      <c r="M67" s="343" t="e">
        <v>#REF!</v>
      </c>
      <c r="N67" s="343" t="e">
        <v>#REF!</v>
      </c>
      <c r="O67" s="343" t="e">
        <v>#REF!</v>
      </c>
      <c r="P67" s="343" t="e">
        <v>#REF!</v>
      </c>
      <c r="Q67" s="343" t="e">
        <v>#REF!</v>
      </c>
      <c r="R67" s="343" t="e">
        <v>#REF!</v>
      </c>
      <c r="S67" s="343" t="e">
        <v>#REF!</v>
      </c>
      <c r="T67" s="343" t="e">
        <v>#REF!</v>
      </c>
      <c r="U67" s="343" t="e">
        <v>#REF!</v>
      </c>
      <c r="V67" s="343" t="e">
        <v>#REF!</v>
      </c>
      <c r="W67" s="343" t="e">
        <v>#REF!</v>
      </c>
      <c r="X67" s="343" t="e">
        <v>#REF!</v>
      </c>
      <c r="Y67" s="343" t="e">
        <v>#REF!</v>
      </c>
      <c r="Z67" s="343" t="e">
        <v>#REF!</v>
      </c>
      <c r="AA67" s="343" t="e">
        <v>#REF!</v>
      </c>
      <c r="AB67" s="343" t="e">
        <v>#REF!</v>
      </c>
      <c r="AC67" s="343" t="e">
        <v>#REF!</v>
      </c>
      <c r="AD67" s="343" t="e">
        <v>#REF!</v>
      </c>
      <c r="AE67" s="343" t="e">
        <v>#REF!</v>
      </c>
      <c r="AF67" s="343" t="e">
        <v>#REF!</v>
      </c>
      <c r="AG67" s="343" t="e">
        <v>#REF!</v>
      </c>
      <c r="AH67" s="343" t="e">
        <v>#REF!</v>
      </c>
      <c r="AI67" s="343" t="e">
        <v>#REF!</v>
      </c>
      <c r="AJ67" s="343" t="e">
        <v>#REF!</v>
      </c>
      <c r="AK67" s="343" t="e">
        <v>#REF!</v>
      </c>
      <c r="AL67" s="343" t="e">
        <v>#REF!</v>
      </c>
      <c r="AM67" s="343" t="e">
        <v>#REF!</v>
      </c>
      <c r="AN67" s="343" t="e">
        <v>#REF!</v>
      </c>
      <c r="AO67" s="343" t="e">
        <v>#REF!</v>
      </c>
      <c r="AP67" s="343" t="e">
        <v>#REF!</v>
      </c>
      <c r="AQ67" s="343" t="e">
        <v>#REF!</v>
      </c>
      <c r="AR67" s="343" t="e">
        <v>#REF!</v>
      </c>
      <c r="AS67" s="343" t="e">
        <v>#REF!</v>
      </c>
      <c r="AT67" s="343" t="e">
        <v>#REF!</v>
      </c>
      <c r="AU67" s="343" t="e">
        <v>#REF!</v>
      </c>
      <c r="AV67" s="343" t="e">
        <v>#REF!</v>
      </c>
      <c r="AW67" s="343" t="e">
        <v>#REF!</v>
      </c>
      <c r="AX67" s="343" t="e">
        <v>#REF!</v>
      </c>
      <c r="AY67" s="343" t="e">
        <v>#REF!</v>
      </c>
      <c r="AZ67" s="343" t="e">
        <v>#REF!</v>
      </c>
      <c r="BA67" s="343" t="e">
        <v>#REF!</v>
      </c>
      <c r="BB67" s="343" t="e">
        <v>#REF!</v>
      </c>
      <c r="BC67" s="343" t="e">
        <v>#REF!</v>
      </c>
      <c r="BD67" s="343" t="e">
        <v>#REF!</v>
      </c>
      <c r="BE67" s="343" t="e">
        <v>#REF!</v>
      </c>
      <c r="BF67" s="343" t="e">
        <v>#REF!</v>
      </c>
      <c r="BG67" s="343" t="e">
        <v>#REF!</v>
      </c>
      <c r="BH67" s="343" t="e">
        <v>#REF!</v>
      </c>
      <c r="BI67" s="343" t="e">
        <v>#REF!</v>
      </c>
      <c r="BJ67" s="343" t="e">
        <v>#REF!</v>
      </c>
      <c r="BK67" s="343" t="e">
        <v>#REF!</v>
      </c>
    </row>
    <row r="68" spans="2:63">
      <c r="B68" s="336" t="e">
        <v>#REF!</v>
      </c>
      <c r="C68" s="332"/>
      <c r="D68" s="344" t="e">
        <v>#REF!</v>
      </c>
      <c r="E68" s="344" t="e">
        <v>#REF!</v>
      </c>
      <c r="F68" s="344" t="e">
        <v>#REF!</v>
      </c>
      <c r="G68" s="344" t="e">
        <v>#REF!</v>
      </c>
      <c r="H68" s="344" t="e">
        <v>#REF!</v>
      </c>
      <c r="I68" s="344" t="e">
        <v>#REF!</v>
      </c>
      <c r="J68" s="344" t="e">
        <v>#REF!</v>
      </c>
      <c r="K68" s="344" t="e">
        <v>#REF!</v>
      </c>
      <c r="L68" s="344" t="e">
        <v>#REF!</v>
      </c>
      <c r="M68" s="344" t="e">
        <v>#REF!</v>
      </c>
      <c r="N68" s="344" t="e">
        <v>#REF!</v>
      </c>
      <c r="O68" s="344" t="e">
        <v>#REF!</v>
      </c>
      <c r="P68" s="344" t="e">
        <v>#REF!</v>
      </c>
      <c r="Q68" s="344" t="e">
        <v>#REF!</v>
      </c>
      <c r="R68" s="344" t="e">
        <v>#REF!</v>
      </c>
      <c r="S68" s="344" t="e">
        <v>#REF!</v>
      </c>
      <c r="T68" s="344" t="e">
        <v>#REF!</v>
      </c>
      <c r="U68" s="344" t="e">
        <v>#REF!</v>
      </c>
      <c r="V68" s="344" t="e">
        <v>#REF!</v>
      </c>
      <c r="W68" s="344" t="e">
        <v>#REF!</v>
      </c>
      <c r="X68" s="344" t="e">
        <v>#REF!</v>
      </c>
      <c r="Y68" s="344" t="e">
        <v>#REF!</v>
      </c>
      <c r="Z68" s="344" t="e">
        <v>#REF!</v>
      </c>
      <c r="AA68" s="344" t="e">
        <v>#REF!</v>
      </c>
      <c r="AB68" s="344" t="e">
        <v>#REF!</v>
      </c>
      <c r="AC68" s="344" t="e">
        <v>#REF!</v>
      </c>
      <c r="AD68" s="344" t="e">
        <v>#REF!</v>
      </c>
      <c r="AE68" s="344" t="e">
        <v>#REF!</v>
      </c>
      <c r="AF68" s="344" t="e">
        <v>#REF!</v>
      </c>
      <c r="AG68" s="344" t="e">
        <v>#REF!</v>
      </c>
      <c r="AH68" s="344" t="e">
        <v>#REF!</v>
      </c>
      <c r="AI68" s="344" t="e">
        <v>#REF!</v>
      </c>
      <c r="AJ68" s="344" t="e">
        <v>#REF!</v>
      </c>
      <c r="AK68" s="344" t="e">
        <v>#REF!</v>
      </c>
      <c r="AL68" s="344" t="e">
        <v>#REF!</v>
      </c>
      <c r="AM68" s="344" t="e">
        <v>#REF!</v>
      </c>
      <c r="AN68" s="344" t="e">
        <v>#REF!</v>
      </c>
      <c r="AO68" s="344" t="e">
        <v>#REF!</v>
      </c>
      <c r="AP68" s="344" t="e">
        <v>#REF!</v>
      </c>
      <c r="AQ68" s="344" t="e">
        <v>#REF!</v>
      </c>
      <c r="AR68" s="344" t="e">
        <v>#REF!</v>
      </c>
      <c r="AS68" s="344" t="e">
        <v>#REF!</v>
      </c>
      <c r="AT68" s="344" t="e">
        <v>#REF!</v>
      </c>
      <c r="AU68" s="344" t="e">
        <v>#REF!</v>
      </c>
      <c r="AV68" s="344" t="e">
        <v>#REF!</v>
      </c>
      <c r="AW68" s="344" t="e">
        <v>#REF!</v>
      </c>
      <c r="AX68" s="344" t="e">
        <v>#REF!</v>
      </c>
      <c r="AY68" s="344" t="e">
        <v>#REF!</v>
      </c>
      <c r="AZ68" s="344" t="e">
        <v>#REF!</v>
      </c>
      <c r="BA68" s="344" t="e">
        <v>#REF!</v>
      </c>
      <c r="BB68" s="344" t="e">
        <v>#REF!</v>
      </c>
      <c r="BC68" s="344" t="e">
        <v>#REF!</v>
      </c>
      <c r="BD68" s="344" t="e">
        <v>#REF!</v>
      </c>
      <c r="BE68" s="344" t="e">
        <v>#REF!</v>
      </c>
      <c r="BF68" s="344" t="e">
        <v>#REF!</v>
      </c>
      <c r="BG68" s="344" t="e">
        <v>#REF!</v>
      </c>
      <c r="BH68" s="344" t="e">
        <v>#REF!</v>
      </c>
      <c r="BI68" s="344" t="e">
        <v>#REF!</v>
      </c>
      <c r="BJ68" s="344" t="e">
        <v>#REF!</v>
      </c>
      <c r="BK68" s="344" t="e">
        <v>#REF!</v>
      </c>
    </row>
    <row r="69" spans="2:63">
      <c r="C69" s="301"/>
      <c r="D69" s="343"/>
      <c r="E69" s="343"/>
      <c r="F69" s="343"/>
      <c r="G69" s="343"/>
      <c r="H69" s="343"/>
      <c r="I69" s="343"/>
      <c r="J69" s="343"/>
      <c r="K69" s="343"/>
      <c r="L69" s="343"/>
      <c r="M69" s="343"/>
      <c r="N69" s="343"/>
      <c r="O69" s="343"/>
      <c r="P69" s="343"/>
      <c r="Q69" s="343"/>
      <c r="R69" s="343"/>
      <c r="S69" s="343"/>
      <c r="T69" s="343"/>
      <c r="U69" s="343"/>
      <c r="V69" s="343"/>
      <c r="W69" s="343"/>
      <c r="X69" s="343"/>
      <c r="Y69" s="343"/>
      <c r="Z69" s="343"/>
      <c r="AA69" s="343"/>
      <c r="AB69" s="343"/>
      <c r="AC69" s="343"/>
      <c r="AD69" s="343"/>
      <c r="AE69" s="343"/>
      <c r="AF69" s="343"/>
      <c r="AG69" s="343"/>
      <c r="AH69" s="343"/>
      <c r="AI69" s="343"/>
      <c r="AJ69" s="343"/>
      <c r="AK69" s="343"/>
      <c r="AL69" s="343"/>
      <c r="AM69" s="343"/>
      <c r="AN69" s="343"/>
      <c r="AO69" s="343"/>
      <c r="AP69" s="343"/>
      <c r="AQ69" s="343"/>
      <c r="AR69" s="343"/>
      <c r="AS69" s="343"/>
      <c r="AT69" s="343"/>
      <c r="AU69" s="343"/>
      <c r="AV69" s="343"/>
      <c r="AW69" s="343"/>
      <c r="AX69" s="343"/>
      <c r="AY69" s="343"/>
      <c r="AZ69" s="343"/>
      <c r="BA69" s="343"/>
      <c r="BB69" s="343"/>
      <c r="BC69" s="343"/>
      <c r="BD69" s="343"/>
      <c r="BE69" s="343"/>
      <c r="BF69" s="343"/>
      <c r="BG69" s="343"/>
      <c r="BH69" s="343"/>
      <c r="BI69" s="343"/>
      <c r="BJ69" s="343"/>
      <c r="BK69" s="3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59999389629810485"/>
    <outlinePr summaryBelow="0" summaryRight="0"/>
  </sheetPr>
  <dimension ref="A1:J41"/>
  <sheetViews>
    <sheetView showGridLines="0" topLeftCell="A3" workbookViewId="0"/>
  </sheetViews>
  <sheetFormatPr defaultColWidth="0" defaultRowHeight="12.75" customHeight="1" zeroHeight="1"/>
  <cols>
    <col min="1" max="1" width="11.6640625" style="180" customWidth="1"/>
    <col min="2" max="2" width="83.77734375" style="180" bestFit="1" customWidth="1"/>
    <col min="3" max="10" width="11.6640625" style="180" customWidth="1"/>
    <col min="11" max="14" width="11.6640625" style="180" hidden="1" customWidth="1"/>
    <col min="15" max="16384" width="11.6640625" style="180" hidden="1"/>
  </cols>
  <sheetData>
    <row r="1" spans="2:2" ht="12.5"/>
    <row r="2" spans="2:2" ht="12.5"/>
    <row r="3" spans="2:2" ht="12.5"/>
    <row r="4" spans="2:2" ht="12.5"/>
    <row r="5" spans="2:2" ht="23">
      <c r="B5" s="181" t="s">
        <v>87</v>
      </c>
    </row>
    <row r="6" spans="2:2" ht="12.5"/>
    <row r="7" spans="2:2" ht="12.5"/>
    <row r="8" spans="2:2" ht="12.5"/>
    <row r="9" spans="2:2" s="275" customFormat="1" ht="23">
      <c r="B9" s="181" t="s">
        <v>23</v>
      </c>
    </row>
    <row r="10" spans="2:2" ht="12.5"/>
    <row r="11" spans="2:2" ht="12.5">
      <c r="B11" s="238" t="s">
        <v>55</v>
      </c>
    </row>
    <row r="12" spans="2:2" ht="12.5">
      <c r="B12" s="238" t="s">
        <v>151</v>
      </c>
    </row>
    <row r="13" spans="2:2" ht="12.5">
      <c r="B13" s="238" t="s">
        <v>13</v>
      </c>
    </row>
    <row r="14" spans="2:2" ht="12.5"/>
    <row r="15" spans="2:2" ht="12.5"/>
    <row r="16" spans="2:2" ht="12.5"/>
    <row r="17" ht="12.5"/>
    <row r="18" ht="12.5"/>
    <row r="19" ht="12.5"/>
    <row r="20" ht="12.5"/>
    <row r="21" ht="12.5"/>
    <row r="22" ht="12.5"/>
    <row r="23" ht="12.5"/>
    <row r="24" ht="12.5"/>
    <row r="25" ht="12.5"/>
    <row r="26" ht="12.5"/>
    <row r="27" ht="12.5"/>
    <row r="28" ht="12.5"/>
    <row r="29" ht="12.5"/>
    <row r="30" ht="12.5"/>
    <row r="31" ht="12.5"/>
    <row r="32" ht="12.5"/>
    <row r="33" ht="12.5"/>
    <row r="34" ht="12.5"/>
    <row r="35" ht="12.5"/>
    <row r="36" ht="12.5"/>
    <row r="37" ht="12.5"/>
    <row r="38" ht="12.5"/>
    <row r="39" ht="12.5"/>
    <row r="40" ht="12.5"/>
    <row r="41" ht="12.5"/>
  </sheetData>
  <pageMargins left="0.7" right="0.7" top="0.75" bottom="0.75" header="0.3" footer="0.3"/>
  <customProperties>
    <customPr name="MMSheetType" r:id="rId1"/>
  </customPropertie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CW138"/>
  <sheetViews>
    <sheetView showGridLines="0" workbookViewId="0"/>
  </sheetViews>
  <sheetFormatPr defaultColWidth="0" defaultRowHeight="10"/>
  <cols>
    <col min="1" max="1" width="36.77734375" style="121" customWidth="1"/>
    <col min="2" max="2" width="28.109375" style="121" customWidth="1"/>
    <col min="3" max="3" width="23.109375" style="121" customWidth="1"/>
    <col min="4" max="4" width="9.33203125" style="121" customWidth="1"/>
    <col min="5" max="26" width="9.33203125" style="121" hidden="1" customWidth="1"/>
    <col min="27" max="55" width="9.109375" style="121" hidden="1" customWidth="1"/>
    <col min="56" max="56" width="9.33203125" style="121" hidden="1" customWidth="1"/>
    <col min="57" max="16384" width="9.33203125" style="121" hidden="1"/>
  </cols>
  <sheetData>
    <row r="1" spans="1:55" ht="25">
      <c r="A1" s="46" t="str">
        <f ca="1" xml:space="preserve"> RIGHT(CELL("filename", A1), LEN(CELL("filename", A1)) - SEARCH("]", CELL("filename", A1)))</f>
        <v>Contents</v>
      </c>
    </row>
    <row r="5" spans="1:55" ht="18">
      <c r="A5" s="7" t="s">
        <v>42</v>
      </c>
      <c r="B5" s="166"/>
      <c r="C5" s="166"/>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row>
    <row r="6" spans="1:55" ht="15.5">
      <c r="A6" s="187" t="str">
        <f>HYPERLINK("#TOCrepobxCompany_Report_Year","1.Company Report")</f>
        <v>1.Company Report</v>
      </c>
      <c r="B6" s="93"/>
      <c r="C6" s="162"/>
    </row>
    <row r="7" spans="1:55" ht="15.5">
      <c r="A7" s="187"/>
      <c r="B7" s="93"/>
      <c r="C7" s="162"/>
    </row>
    <row r="8" spans="1:55" ht="15.5">
      <c r="A8" s="187" t="str">
        <f>HYPERLINK("#TOCrepobxCohort_Report_Year","2.Cohort Report")</f>
        <v>2.Cohort Report</v>
      </c>
      <c r="B8" s="93"/>
      <c r="C8" s="162"/>
    </row>
    <row r="9" spans="1:55" ht="15.5">
      <c r="A9" s="187"/>
      <c r="B9" s="93"/>
      <c r="C9" s="162"/>
    </row>
    <row r="10" spans="1:55" ht="15.5">
      <c r="A10" s="187" t="str">
        <f>HYPERLINK("#TOCrepobxFund_Report_Year","3.Fund Report")</f>
        <v>3.Fund Report</v>
      </c>
      <c r="B10" s="93"/>
      <c r="C10" s="162"/>
    </row>
    <row r="11" spans="1:55" ht="15.5">
      <c r="A11" s="187"/>
      <c r="B11" s="93"/>
      <c r="C11" s="162"/>
    </row>
    <row r="12" spans="1:55" ht="15.5">
      <c r="A12" s="187" t="str">
        <f>HYPERLINK("#TOCrepobxPortfolio_Report_Year","4.Portfolio Report")</f>
        <v>4.Portfolio Report</v>
      </c>
      <c r="B12" s="93"/>
      <c r="C12" s="162"/>
    </row>
    <row r="13" spans="1:55" ht="15.5">
      <c r="A13" s="187"/>
      <c r="B13" s="93"/>
      <c r="C13" s="162"/>
    </row>
    <row r="14" spans="1:55" ht="15.5">
      <c r="A14" s="187" t="str">
        <f>HYPERLINK("#TOCrepobxDashboard_Year","5.Dashboard")</f>
        <v>5.Dashboard</v>
      </c>
      <c r="B14" s="93"/>
      <c r="C14" s="162"/>
    </row>
    <row r="15" spans="1:55" ht="15.5">
      <c r="A15" s="187"/>
      <c r="B15" s="93"/>
      <c r="C15" s="162"/>
    </row>
    <row r="16" spans="1:55" ht="15.5">
      <c r="A16" s="187"/>
      <c r="B16" s="93"/>
      <c r="C16" s="162"/>
    </row>
    <row r="17" spans="1:101" ht="18">
      <c r="A17" s="7" t="s">
        <v>131</v>
      </c>
      <c r="B17" s="7" t="s">
        <v>39</v>
      </c>
      <c r="C17" s="7" t="s">
        <v>58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row>
    <row r="18" spans="1:101" ht="15.5">
      <c r="A18" s="187" t="str">
        <f>HYPERLINK("#TOCobxDefect", "1.Defect")</f>
        <v>1.Defect</v>
      </c>
      <c r="B18" s="93"/>
      <c r="C18" s="162"/>
    </row>
    <row r="19" spans="1:101" ht="15.5">
      <c r="A19" s="187"/>
      <c r="B19" s="93"/>
      <c r="C19" s="162"/>
    </row>
    <row r="20" spans="1:101" ht="15.5">
      <c r="A20" s="187" t="str">
        <f>HYPERLINK("#TOCobxInputs", "2.Inputs")</f>
        <v>2.Inputs</v>
      </c>
      <c r="B20" s="93"/>
      <c r="C20" s="162"/>
    </row>
    <row r="21" spans="1:101" ht="15.5">
      <c r="A21" s="187"/>
      <c r="B21" s="93" t="str">
        <f>HYPERLINK("#TOCobxInputs.Company", "2.1.Company")</f>
        <v>2.1.Company</v>
      </c>
      <c r="C21" s="162"/>
    </row>
    <row r="22" spans="1:101" ht="15.5">
      <c r="A22" s="187"/>
      <c r="B22" s="93"/>
      <c r="C22" s="162" t="str">
        <f>HYPERLINK("#TOCobxInputs.Company.Opening_Balances", "2.1.1.Opening Balances")</f>
        <v>2.1.1.Opening Balances</v>
      </c>
    </row>
    <row r="23" spans="1:101" ht="15.5">
      <c r="A23" s="187"/>
      <c r="B23" s="93"/>
      <c r="C23" s="162" t="str">
        <f>HYPERLINK("#TOCobxInputs.Company.Debt", "2.1.2.Debt")</f>
        <v>2.1.2.Debt</v>
      </c>
    </row>
    <row r="24" spans="1:101" ht="15.5">
      <c r="A24" s="187"/>
      <c r="B24" s="93"/>
      <c r="C24" s="162" t="str">
        <f>HYPERLINK("#TOCobxInputs.Company.Equity", "2.1.3.Equity")</f>
        <v>2.1.3.Equity</v>
      </c>
    </row>
    <row r="25" spans="1:101" ht="15.5">
      <c r="A25" s="187"/>
      <c r="B25" s="93"/>
      <c r="C25" s="162" t="str">
        <f>HYPERLINK("#TOCobxInputs.Company.Exit", "2.1.4.Exit")</f>
        <v>2.1.4.Exit</v>
      </c>
    </row>
    <row r="26" spans="1:101" ht="15.5">
      <c r="A26" s="187"/>
      <c r="B26" s="93" t="str">
        <f>HYPERLINK("#TOCobxInputs.Cohort", "2.2.Cohort")</f>
        <v>2.2.Cohort</v>
      </c>
      <c r="C26" s="162"/>
    </row>
    <row r="27" spans="1:101" ht="15.5">
      <c r="A27" s="187"/>
      <c r="B27" s="93"/>
      <c r="C27" s="162"/>
    </row>
    <row r="28" spans="1:101" ht="15.5">
      <c r="A28" s="187" t="str">
        <f>HYPERLINK("#TOCobxTime", "3.Time")</f>
        <v>3.Time</v>
      </c>
      <c r="B28" s="93"/>
      <c r="C28" s="162"/>
    </row>
    <row r="29" spans="1:101" ht="15.5">
      <c r="A29" s="187"/>
      <c r="B29" s="93" t="str">
        <f>HYPERLINK("#TOCobxTime.Headers", "3.1.Headers")</f>
        <v>3.1.Headers</v>
      </c>
      <c r="C29" s="162"/>
    </row>
    <row r="30" spans="1:101" ht="15.5">
      <c r="A30" s="187"/>
      <c r="B30" s="93"/>
      <c r="C30" s="162"/>
    </row>
    <row r="31" spans="1:101" ht="15.5">
      <c r="A31" s="187" t="str">
        <f>HYPERLINK("#TOCobxCompany_Capital_Structure", "4.Company Capital Structure")</f>
        <v>4.Company Capital Structure</v>
      </c>
      <c r="B31" s="93"/>
      <c r="C31" s="162"/>
    </row>
    <row r="32" spans="1:101" ht="15.5">
      <c r="A32" s="187"/>
      <c r="B32" s="93" t="str">
        <f>HYPERLINK("#TOCobxCompany_Capital_Structure.Debt", "4.1.Debt")</f>
        <v>4.1.Debt</v>
      </c>
      <c r="C32" s="162"/>
    </row>
    <row r="33" spans="1:3" ht="15.5">
      <c r="A33" s="187"/>
      <c r="B33" s="93" t="str">
        <f>HYPERLINK("#TOCobxCompany_Capital_Structure.New_Shares", "4.2.New Shares")</f>
        <v>4.2.New Shares</v>
      </c>
      <c r="C33" s="162"/>
    </row>
    <row r="34" spans="1:3" ht="15.5">
      <c r="A34" s="187"/>
      <c r="B34" s="93" t="str">
        <f>HYPERLINK("#TOCobxCompany_Capital_Structure.Shares_In_Issue", "4.3.Shares In Issue")</f>
        <v>4.3.Shares In Issue</v>
      </c>
      <c r="C34" s="162"/>
    </row>
    <row r="35" spans="1:3" ht="15.5">
      <c r="A35" s="187"/>
      <c r="B35" s="93" t="str">
        <f>HYPERLINK("#TOCobxCompany_Capital_Structure.Percentage_Shareholding", "4.4.Percentage Shareholding")</f>
        <v>4.4.Percentage Shareholding</v>
      </c>
      <c r="C35" s="162"/>
    </row>
    <row r="36" spans="1:3" ht="15.5">
      <c r="A36" s="187"/>
      <c r="B36" s="93" t="str">
        <f>HYPERLINK("#TOCobxCompany_Capital_Structure.Equity_Value", "4.5.Equity Value")</f>
        <v>4.5.Equity Value</v>
      </c>
      <c r="C36" s="162"/>
    </row>
    <row r="37" spans="1:3" ht="15.5">
      <c r="A37" s="187"/>
      <c r="B37" s="93" t="str">
        <f>HYPERLINK("#TOCobxCompany_Capital_Structure.Exit", "4.6.Exit")</f>
        <v>4.6.Exit</v>
      </c>
      <c r="C37" s="162"/>
    </row>
    <row r="38" spans="1:3" ht="15.5">
      <c r="A38" s="187"/>
      <c r="B38" s="93"/>
      <c r="C38" s="162"/>
    </row>
    <row r="39" spans="1:3" ht="15.5">
      <c r="A39" s="187"/>
      <c r="B39" s="93"/>
      <c r="C39" s="162"/>
    </row>
    <row r="40" spans="1:3" ht="15.5">
      <c r="A40" s="187" t="str">
        <f>HYPERLINK("#TOCobxCohort_Structure", "5.Cohort Structure")</f>
        <v>5.Cohort Structure</v>
      </c>
      <c r="B40" s="93"/>
      <c r="C40" s="162"/>
    </row>
    <row r="41" spans="1:3" ht="15.5">
      <c r="A41" s="187"/>
      <c r="B41" s="93" t="str">
        <f>HYPERLINK("#TOCobxCohort_Structure.Companies", "5.1.Companies")</f>
        <v>5.1.Companies</v>
      </c>
      <c r="C41" s="162"/>
    </row>
    <row r="42" spans="1:3" ht="15.5">
      <c r="A42" s="187"/>
      <c r="B42" s="93" t="str">
        <f>HYPERLINK("#TOCobxCohort_Structure.Loan", "5.2.Loan")</f>
        <v>5.2.Loan</v>
      </c>
      <c r="C42" s="162"/>
    </row>
    <row r="43" spans="1:3" ht="15.5">
      <c r="A43" s="187"/>
      <c r="B43" s="93" t="str">
        <f>HYPERLINK("#TOCobxCohort_Structure.Returns", "5.3.Returns")</f>
        <v>5.3.Returns</v>
      </c>
      <c r="C43" s="162"/>
    </row>
    <row r="44" spans="1:3" ht="15.5">
      <c r="A44" s="187"/>
      <c r="B44" s="93" t="str">
        <f>HYPERLINK("#TOCobxCohort_Structure.Metrics", "5.4.Metrics")</f>
        <v>5.4.Metrics</v>
      </c>
      <c r="C44" s="162"/>
    </row>
    <row r="45" spans="1:3" ht="15.5">
      <c r="A45" s="187"/>
      <c r="B45" s="93"/>
      <c r="C45" s="162"/>
    </row>
    <row r="46" spans="1:3" ht="15.5">
      <c r="A46" s="187"/>
      <c r="B46" s="93"/>
      <c r="C46" s="162"/>
    </row>
    <row r="47" spans="1:3" ht="15.5">
      <c r="A47" s="187"/>
      <c r="B47" s="93"/>
      <c r="C47" s="162"/>
    </row>
    <row r="48" spans="1:3" ht="15.5">
      <c r="A48" s="187"/>
      <c r="B48" s="93"/>
      <c r="C48" s="162"/>
    </row>
    <row r="49" spans="1:3" ht="15.5">
      <c r="A49" s="187"/>
      <c r="B49" s="93"/>
      <c r="C49" s="162"/>
    </row>
    <row r="50" spans="1:3" ht="15.5">
      <c r="A50" s="187"/>
      <c r="B50" s="93"/>
      <c r="C50" s="162"/>
    </row>
    <row r="51" spans="1:3" ht="15.5">
      <c r="A51" s="187"/>
      <c r="B51" s="93"/>
      <c r="C51" s="162"/>
    </row>
    <row r="52" spans="1:3" ht="15.5">
      <c r="A52" s="187"/>
      <c r="B52" s="93"/>
      <c r="C52" s="162"/>
    </row>
    <row r="53" spans="1:3" ht="15.5">
      <c r="A53" s="187"/>
      <c r="B53" s="93"/>
      <c r="C53" s="162"/>
    </row>
    <row r="54" spans="1:3" ht="15.5">
      <c r="A54" s="187"/>
      <c r="B54" s="93"/>
      <c r="C54" s="162"/>
    </row>
    <row r="55" spans="1:3" ht="15.5">
      <c r="A55" s="187"/>
      <c r="B55" s="93"/>
      <c r="C55" s="162"/>
    </row>
    <row r="56" spans="1:3" ht="15.5">
      <c r="A56" s="187"/>
      <c r="B56" s="93"/>
      <c r="C56" s="162"/>
    </row>
    <row r="57" spans="1:3" ht="15.5">
      <c r="A57" s="187"/>
      <c r="B57" s="93"/>
      <c r="C57" s="162"/>
    </row>
    <row r="58" spans="1:3" ht="15.5">
      <c r="A58" s="187"/>
      <c r="B58" s="93"/>
      <c r="C58" s="162"/>
    </row>
    <row r="59" spans="1:3" ht="15.5">
      <c r="A59" s="187"/>
      <c r="B59" s="93"/>
      <c r="C59" s="162"/>
    </row>
    <row r="60" spans="1:3" ht="15.5">
      <c r="A60" s="187"/>
      <c r="B60" s="93"/>
      <c r="C60" s="162"/>
    </row>
    <row r="61" spans="1:3" ht="15.5">
      <c r="A61" s="187"/>
      <c r="B61" s="93"/>
      <c r="C61" s="162"/>
    </row>
    <row r="62" spans="1:3" ht="15.5">
      <c r="A62" s="187"/>
      <c r="B62" s="93"/>
      <c r="C62" s="162"/>
    </row>
    <row r="63" spans="1:3" ht="15.5">
      <c r="A63" s="187"/>
      <c r="B63" s="93"/>
      <c r="C63" s="162"/>
    </row>
    <row r="64" spans="1:3" ht="15.5">
      <c r="A64" s="187"/>
      <c r="B64" s="93"/>
      <c r="C64" s="162"/>
    </row>
    <row r="65" spans="1:3" ht="15.5">
      <c r="A65" s="187"/>
      <c r="B65" s="93"/>
      <c r="C65" s="162"/>
    </row>
    <row r="66" spans="1:3" ht="15.5">
      <c r="A66" s="187"/>
      <c r="B66" s="93"/>
      <c r="C66" s="162"/>
    </row>
    <row r="67" spans="1:3" ht="15.5">
      <c r="A67" s="187"/>
      <c r="B67" s="93"/>
      <c r="C67" s="162"/>
    </row>
    <row r="68" spans="1:3" ht="15.5">
      <c r="A68" s="187"/>
      <c r="B68" s="93"/>
      <c r="C68" s="162"/>
    </row>
    <row r="69" spans="1:3" ht="15.5">
      <c r="A69" s="187"/>
      <c r="B69" s="93"/>
      <c r="C69" s="162"/>
    </row>
    <row r="70" spans="1:3" ht="15.5">
      <c r="A70" s="187"/>
      <c r="B70" s="93"/>
      <c r="C70" s="162"/>
    </row>
    <row r="71" spans="1:3" ht="15.5">
      <c r="A71" s="187"/>
      <c r="B71" s="93"/>
      <c r="C71" s="162"/>
    </row>
    <row r="72" spans="1:3" ht="15.5">
      <c r="A72" s="187"/>
      <c r="B72" s="93"/>
      <c r="C72" s="162"/>
    </row>
    <row r="73" spans="1:3" ht="15.5">
      <c r="A73" s="187"/>
      <c r="B73" s="93"/>
      <c r="C73" s="162"/>
    </row>
    <row r="74" spans="1:3" ht="15.5">
      <c r="A74" s="187"/>
      <c r="B74" s="93"/>
      <c r="C74" s="162"/>
    </row>
    <row r="75" spans="1:3" ht="15.5">
      <c r="A75" s="187"/>
      <c r="B75" s="93"/>
      <c r="C75" s="162"/>
    </row>
    <row r="76" spans="1:3" ht="15.5">
      <c r="A76" s="187"/>
      <c r="B76" s="93"/>
      <c r="C76" s="162"/>
    </row>
    <row r="77" spans="1:3" ht="15.5">
      <c r="A77" s="187"/>
      <c r="B77" s="93"/>
      <c r="C77" s="162"/>
    </row>
    <row r="78" spans="1:3" ht="15.5">
      <c r="A78" s="187"/>
      <c r="B78" s="93"/>
      <c r="C78" s="162"/>
    </row>
    <row r="79" spans="1:3" ht="15.5">
      <c r="A79" s="187"/>
      <c r="B79" s="93"/>
      <c r="C79" s="162"/>
    </row>
    <row r="80" spans="1:3" ht="15.5">
      <c r="A80" s="187"/>
      <c r="B80" s="93"/>
      <c r="C80" s="162"/>
    </row>
    <row r="81" spans="1:3" ht="15.5">
      <c r="A81" s="187"/>
      <c r="B81" s="93"/>
      <c r="C81" s="162"/>
    </row>
    <row r="82" spans="1:3" ht="15.5">
      <c r="A82" s="187"/>
      <c r="B82" s="93"/>
      <c r="C82" s="162"/>
    </row>
    <row r="83" spans="1:3" ht="15.5">
      <c r="A83" s="187"/>
      <c r="B83" s="93"/>
      <c r="C83" s="162"/>
    </row>
    <row r="84" spans="1:3" ht="15.5">
      <c r="A84" s="187"/>
      <c r="B84" s="93"/>
      <c r="C84" s="162"/>
    </row>
    <row r="85" spans="1:3" ht="15.5">
      <c r="A85" s="187"/>
      <c r="B85" s="93"/>
      <c r="C85" s="162"/>
    </row>
    <row r="86" spans="1:3" ht="15.5">
      <c r="A86" s="187"/>
      <c r="B86" s="93"/>
      <c r="C86" s="162"/>
    </row>
    <row r="87" spans="1:3" ht="15.5">
      <c r="A87" s="297"/>
      <c r="B87" s="93"/>
      <c r="C87" s="162"/>
    </row>
    <row r="88" spans="1:3" ht="15.5">
      <c r="A88" s="297"/>
      <c r="B88" s="93"/>
      <c r="C88" s="162"/>
    </row>
    <row r="89" spans="1:3" ht="15.5">
      <c r="A89" s="297"/>
      <c r="B89" s="93"/>
      <c r="C89" s="162"/>
    </row>
    <row r="90" spans="1:3" ht="15.5">
      <c r="A90" s="297"/>
      <c r="B90" s="93"/>
      <c r="C90" s="162"/>
    </row>
    <row r="91" spans="1:3" ht="15.5">
      <c r="A91" s="297"/>
      <c r="B91" s="93"/>
      <c r="C91" s="162"/>
    </row>
    <row r="92" spans="1:3" ht="15.5">
      <c r="A92" s="297"/>
      <c r="B92" s="93"/>
      <c r="C92" s="162"/>
    </row>
    <row r="93" spans="1:3" ht="15.5">
      <c r="A93" s="297"/>
      <c r="B93" s="93"/>
      <c r="C93" s="162"/>
    </row>
    <row r="94" spans="1:3" ht="15.5">
      <c r="A94" s="297"/>
      <c r="B94" s="93"/>
      <c r="C94" s="162"/>
    </row>
    <row r="95" spans="1:3" ht="15.5">
      <c r="A95" s="297"/>
      <c r="B95" s="93"/>
      <c r="C95" s="162"/>
    </row>
    <row r="96" spans="1:3" ht="15.5">
      <c r="A96" s="297"/>
      <c r="B96" s="93"/>
      <c r="C96" s="162"/>
    </row>
    <row r="97" spans="1:3" ht="15.5">
      <c r="A97" s="297"/>
      <c r="B97" s="93"/>
      <c r="C97" s="162"/>
    </row>
    <row r="98" spans="1:3" ht="15.5">
      <c r="A98" s="297"/>
      <c r="B98" s="93"/>
      <c r="C98" s="162"/>
    </row>
    <row r="99" spans="1:3" ht="15.5">
      <c r="A99" s="297"/>
      <c r="B99" s="93"/>
      <c r="C99" s="162"/>
    </row>
    <row r="100" spans="1:3" ht="15.5">
      <c r="A100" s="297"/>
      <c r="B100" s="93"/>
      <c r="C100" s="162"/>
    </row>
    <row r="101" spans="1:3" ht="15.5">
      <c r="A101" s="297"/>
      <c r="B101" s="93"/>
      <c r="C101" s="162"/>
    </row>
    <row r="102" spans="1:3" ht="15.5">
      <c r="A102" s="297"/>
      <c r="B102" s="93"/>
      <c r="C102" s="162"/>
    </row>
    <row r="103" spans="1:3" ht="15.5">
      <c r="A103" s="297"/>
      <c r="B103" s="93"/>
      <c r="C103" s="162"/>
    </row>
    <row r="104" spans="1:3" ht="15.5">
      <c r="A104" s="297"/>
      <c r="B104" s="93"/>
      <c r="C104" s="162"/>
    </row>
    <row r="105" spans="1:3" ht="15.5">
      <c r="A105" s="297"/>
      <c r="B105" s="93"/>
      <c r="C105" s="162"/>
    </row>
    <row r="106" spans="1:3" ht="15.5">
      <c r="A106" s="297"/>
      <c r="B106" s="93"/>
      <c r="C106" s="162"/>
    </row>
    <row r="107" spans="1:3" ht="15.5">
      <c r="A107" s="297"/>
      <c r="B107" s="93"/>
      <c r="C107" s="162"/>
    </row>
    <row r="108" spans="1:3" ht="15.5">
      <c r="A108" s="297"/>
      <c r="B108" s="93"/>
      <c r="C108" s="162"/>
    </row>
    <row r="109" spans="1:3" ht="15.5">
      <c r="A109" s="297"/>
      <c r="B109" s="93"/>
      <c r="C109" s="162"/>
    </row>
    <row r="110" spans="1:3" ht="15.5">
      <c r="A110" s="297"/>
      <c r="B110" s="93"/>
      <c r="C110" s="162"/>
    </row>
    <row r="111" spans="1:3" ht="15.5">
      <c r="A111" s="297"/>
      <c r="B111" s="93"/>
      <c r="C111" s="162"/>
    </row>
    <row r="112" spans="1:3" ht="15.5">
      <c r="A112" s="297"/>
      <c r="B112" s="93"/>
      <c r="C112" s="162"/>
    </row>
    <row r="113" spans="1:3" ht="15.5">
      <c r="A113" s="297"/>
      <c r="B113" s="93"/>
      <c r="C113" s="162"/>
    </row>
    <row r="114" spans="1:3" ht="15.5">
      <c r="A114" s="297"/>
      <c r="B114" s="93"/>
      <c r="C114" s="162"/>
    </row>
    <row r="115" spans="1:3" ht="15.5">
      <c r="A115" s="297"/>
      <c r="B115" s="93"/>
      <c r="C115" s="162"/>
    </row>
    <row r="116" spans="1:3" ht="15.5">
      <c r="A116" s="297"/>
      <c r="B116" s="93"/>
      <c r="C116" s="162"/>
    </row>
    <row r="117" spans="1:3" ht="15.5">
      <c r="A117" s="297"/>
      <c r="B117" s="93"/>
      <c r="C117" s="162"/>
    </row>
    <row r="118" spans="1:3" ht="15.5">
      <c r="A118" s="297"/>
      <c r="B118" s="93"/>
      <c r="C118" s="162"/>
    </row>
    <row r="119" spans="1:3" ht="15.5">
      <c r="A119" s="297"/>
      <c r="B119" s="93"/>
      <c r="C119" s="162"/>
    </row>
    <row r="120" spans="1:3" ht="15.5">
      <c r="A120" s="297"/>
      <c r="B120" s="93"/>
      <c r="C120" s="162"/>
    </row>
    <row r="121" spans="1:3" ht="15.5">
      <c r="A121" s="297"/>
      <c r="B121" s="93"/>
      <c r="C121" s="162"/>
    </row>
    <row r="122" spans="1:3" ht="15.5">
      <c r="A122" s="297"/>
      <c r="B122" s="93"/>
      <c r="C122" s="162"/>
    </row>
    <row r="123" spans="1:3" ht="15.5">
      <c r="A123" s="297"/>
      <c r="B123" s="93"/>
      <c r="C123" s="162"/>
    </row>
    <row r="124" spans="1:3" ht="15.5">
      <c r="A124" s="297"/>
      <c r="B124" s="93"/>
      <c r="C124" s="162"/>
    </row>
    <row r="125" spans="1:3" ht="15.5">
      <c r="A125" s="297"/>
      <c r="B125" s="93"/>
      <c r="C125" s="162"/>
    </row>
    <row r="126" spans="1:3" ht="15.5">
      <c r="A126" s="297"/>
      <c r="B126" s="93"/>
      <c r="C126" s="162"/>
    </row>
    <row r="127" spans="1:3" ht="15.5">
      <c r="A127" s="297"/>
      <c r="B127" s="93"/>
      <c r="C127" s="162"/>
    </row>
    <row r="128" spans="1:3" ht="15.5">
      <c r="A128" s="297"/>
      <c r="B128" s="93"/>
      <c r="C128" s="162"/>
    </row>
    <row r="129" spans="1:3" ht="15.5">
      <c r="A129" s="297"/>
      <c r="B129" s="93"/>
      <c r="C129" s="162"/>
    </row>
    <row r="130" spans="1:3" ht="15.5">
      <c r="A130" s="297"/>
      <c r="B130" s="93"/>
      <c r="C130" s="162"/>
    </row>
    <row r="131" spans="1:3" ht="15.5">
      <c r="A131" s="297"/>
      <c r="B131" s="93"/>
      <c r="C131" s="162"/>
    </row>
    <row r="132" spans="1:3" ht="15.5">
      <c r="A132" s="297"/>
      <c r="B132" s="93"/>
      <c r="C132" s="162"/>
    </row>
    <row r="133" spans="1:3" ht="15.5">
      <c r="A133" s="297"/>
      <c r="B133" s="93"/>
      <c r="C133" s="162"/>
    </row>
    <row r="134" spans="1:3" ht="15.5">
      <c r="A134" s="297"/>
      <c r="B134" s="93"/>
      <c r="C134" s="162"/>
    </row>
    <row r="135" spans="1:3" ht="15.5">
      <c r="A135" s="297"/>
      <c r="B135" s="93"/>
      <c r="C135" s="162"/>
    </row>
    <row r="136" spans="1:3" ht="15.5">
      <c r="A136" s="297"/>
      <c r="B136" s="93"/>
      <c r="C136" s="162"/>
    </row>
    <row r="137" spans="1:3" ht="15.5">
      <c r="A137" s="297"/>
      <c r="B137" s="93"/>
      <c r="C137" s="93"/>
    </row>
    <row r="138" spans="1:3" ht="15.5">
      <c r="A138" s="297"/>
      <c r="B138" s="93"/>
      <c r="C138" s="93"/>
    </row>
  </sheetData>
  <pageMargins left="0.7" right="0.7" top="0.75" bottom="0.75" header="0.3" footer="0.3"/>
  <pageSetup orientation="portrait"/>
  <customProperties>
    <customPr name="MMSheetTyp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99"/>
    <outlinePr summaryBelow="0" summaryRight="0"/>
  </sheetPr>
  <dimension ref="A1:W80"/>
  <sheetViews>
    <sheetView showGridLines="0" defaultGridColor="0" colorId="22" zoomScale="80" workbookViewId="0">
      <pane xSplit="10" ySplit="9" topLeftCell="K10" activePane="bottomRight" state="frozen"/>
      <selection pane="topRight" activeCell="K1" sqref="K1"/>
      <selection pane="bottomLeft" activeCell="A10" sqref="A10"/>
      <selection pane="bottomRight" activeCell="K24" sqref="K24"/>
    </sheetView>
  </sheetViews>
  <sheetFormatPr defaultColWidth="0" defaultRowHeight="14.5"/>
  <cols>
    <col min="1" max="1" width="1.77734375" style="257" customWidth="1"/>
    <col min="2" max="3" width="1.77734375" style="194" customWidth="1"/>
    <col min="4" max="4" width="1.77734375" style="254" customWidth="1"/>
    <col min="5" max="5" width="72.33203125" style="194" bestFit="1" customWidth="1"/>
    <col min="6" max="6" width="19.33203125" style="194" customWidth="1"/>
    <col min="7" max="8" width="47.33203125" style="100" customWidth="1"/>
    <col min="9" max="9" width="5.109375" style="282" customWidth="1"/>
    <col min="10" max="10" width="1.44140625" style="200" customWidth="1"/>
    <col min="11" max="13" width="19.33203125" style="100" customWidth="1"/>
    <col min="14" max="14" width="1.44140625" style="200" customWidth="1"/>
    <col min="15" max="18" width="14.77734375" style="100" bestFit="1" customWidth="1"/>
    <col min="19" max="24" width="11.44140625" style="100" hidden="1" customWidth="1"/>
    <col min="25" max="16384" width="11.44140625" style="100" hidden="1"/>
  </cols>
  <sheetData>
    <row r="1" spans="1:23" ht="25">
      <c r="A1" s="46" t="str">
        <f ca="1">RIGHT(CELL("filename", A1), LEN(CELL("filename", A1)) - SEARCH("]", CELL("filename", A1)))</f>
        <v>InpC</v>
      </c>
      <c r="B1" s="80"/>
      <c r="C1" s="153"/>
      <c r="D1" s="147"/>
      <c r="E1" s="54"/>
      <c r="F1" s="49" t="str">
        <f>HYPERLINK("#Contents!A1","Go to contents")</f>
        <v>Go to contents</v>
      </c>
      <c r="G1" s="54"/>
      <c r="H1" s="54"/>
      <c r="I1" s="54"/>
      <c r="J1" s="116"/>
      <c r="K1" s="54"/>
      <c r="L1" s="54"/>
      <c r="M1" s="54"/>
      <c r="N1" s="116"/>
    </row>
    <row r="2" spans="1:23" ht="36.75" customHeight="1">
      <c r="A2" s="4"/>
      <c r="B2" s="4"/>
      <c r="C2" s="240"/>
      <c r="D2" s="233"/>
      <c r="E2" s="117"/>
      <c r="F2" s="117"/>
      <c r="G2" s="117"/>
      <c r="H2" s="117"/>
      <c r="I2" s="80"/>
      <c r="J2" s="191"/>
      <c r="K2" s="145" t="str">
        <f>IF(K3 = $F3, "q", "")</f>
        <v>q</v>
      </c>
      <c r="L2" s="145" t="str">
        <f>IF(L3 = $F3, "q", "")</f>
        <v/>
      </c>
      <c r="M2" s="145" t="str">
        <f>IF(M3 = $F3, "q", "")</f>
        <v/>
      </c>
      <c r="N2" s="191"/>
    </row>
    <row r="3" spans="1:23" ht="14.25" customHeight="1">
      <c r="A3" s="80"/>
      <c r="B3" s="80"/>
      <c r="C3" s="153"/>
      <c r="D3" s="147"/>
      <c r="E3" s="4"/>
      <c r="F3" s="256" t="str">
        <f>INDEX(J3:S3,MATCH(F4,J4:S4,0))</f>
        <v>Base case 1</v>
      </c>
      <c r="G3" s="265"/>
      <c r="H3" s="4"/>
      <c r="I3" s="54"/>
      <c r="J3" s="213"/>
      <c r="K3" s="89" t="s">
        <v>120</v>
      </c>
      <c r="L3" s="89" t="s">
        <v>164</v>
      </c>
      <c r="M3" s="89" t="s">
        <v>34</v>
      </c>
      <c r="N3" s="213"/>
      <c r="O3" s="89" t="s">
        <v>163</v>
      </c>
      <c r="P3" s="89" t="s">
        <v>24</v>
      </c>
      <c r="Q3" s="89" t="s">
        <v>71</v>
      </c>
      <c r="R3" s="89" t="s">
        <v>121</v>
      </c>
    </row>
    <row r="4" spans="1:23">
      <c r="A4" s="172"/>
      <c r="B4" s="172"/>
      <c r="C4" s="244"/>
      <c r="D4" s="260"/>
      <c r="E4" s="8" t="s">
        <v>57</v>
      </c>
      <c r="F4" s="248">
        <v>1</v>
      </c>
      <c r="G4" s="8"/>
      <c r="H4" s="8"/>
      <c r="I4" s="221">
        <f>MATCH(F4, $J$4:$S$4, 0)</f>
        <v>2</v>
      </c>
      <c r="J4" s="101"/>
      <c r="K4" s="73">
        <v>1</v>
      </c>
      <c r="L4" s="73">
        <v>2</v>
      </c>
      <c r="M4" s="73">
        <v>3</v>
      </c>
      <c r="N4" s="101"/>
      <c r="O4" s="120">
        <v>4</v>
      </c>
      <c r="P4" s="120">
        <v>5</v>
      </c>
      <c r="Q4" s="120">
        <v>6</v>
      </c>
      <c r="R4" s="120">
        <v>7</v>
      </c>
    </row>
    <row r="5" spans="1:23">
      <c r="A5" s="172"/>
      <c r="B5" s="172"/>
      <c r="C5" s="244"/>
      <c r="D5" s="260"/>
      <c r="E5" s="8" t="s">
        <v>70</v>
      </c>
      <c r="F5" s="229">
        <v>1</v>
      </c>
      <c r="G5" s="8"/>
      <c r="H5" s="8"/>
      <c r="I5" s="221">
        <f>MATCH(F5, $J$4:$S$4, 0)</f>
        <v>2</v>
      </c>
      <c r="J5" s="101"/>
      <c r="K5" s="8"/>
      <c r="L5" s="8"/>
      <c r="M5" s="8"/>
      <c r="N5" s="101"/>
      <c r="O5" s="8"/>
      <c r="P5" s="8"/>
      <c r="Q5" s="8"/>
      <c r="R5" s="8"/>
    </row>
    <row r="6" spans="1:23">
      <c r="A6" s="172"/>
      <c r="B6" s="172"/>
      <c r="C6" s="244"/>
      <c r="D6" s="260"/>
      <c r="E6" s="8" t="s">
        <v>89</v>
      </c>
      <c r="F6" s="236">
        <f>INDEX(J6:S6,MATCH(F4,J4:S4,0))</f>
        <v>1</v>
      </c>
      <c r="G6" s="8"/>
      <c r="H6" s="8"/>
      <c r="I6" s="221">
        <f>MATCH(F6, $J$4:$S$4, 0)</f>
        <v>2</v>
      </c>
      <c r="J6" s="101"/>
      <c r="K6" s="73">
        <v>1</v>
      </c>
      <c r="L6" s="73">
        <v>2</v>
      </c>
      <c r="M6" s="73">
        <v>3</v>
      </c>
      <c r="N6" s="101"/>
      <c r="O6" s="73">
        <v>1</v>
      </c>
      <c r="P6" s="73">
        <v>1</v>
      </c>
      <c r="Q6" s="73">
        <v>2</v>
      </c>
      <c r="R6" s="73">
        <v>2</v>
      </c>
    </row>
    <row r="7" spans="1:23">
      <c r="A7" s="80"/>
      <c r="B7" s="80"/>
      <c r="C7" s="153"/>
      <c r="D7" s="147"/>
      <c r="E7" s="8" t="s">
        <v>33</v>
      </c>
      <c r="F7" s="274">
        <f>COUNTIF( $I$13:$I$33, "tu" )</f>
        <v>0</v>
      </c>
      <c r="G7" s="8"/>
      <c r="H7" s="8"/>
      <c r="J7" s="101"/>
      <c r="K7" s="151" t="str">
        <f>IF(K6 = $F$5, "Base case", "")</f>
        <v>Base case</v>
      </c>
      <c r="L7" s="151" t="str">
        <f>IF(L6 = $F$5, "Base case", "")</f>
        <v/>
      </c>
      <c r="M7" s="151" t="str">
        <f>IF(M6 = $F$5, "Base case", "")</f>
        <v/>
      </c>
      <c r="N7" s="101"/>
      <c r="O7" s="8"/>
      <c r="P7" s="8"/>
      <c r="Q7" s="8"/>
      <c r="R7" s="8"/>
    </row>
    <row r="8" spans="1:23">
      <c r="A8" s="80"/>
      <c r="B8" s="80"/>
      <c r="C8" s="153"/>
      <c r="D8" s="147"/>
      <c r="E8" s="100"/>
      <c r="F8" s="100"/>
      <c r="I8" s="243"/>
      <c r="J8" s="116"/>
      <c r="K8" s="54"/>
      <c r="L8" s="54"/>
      <c r="M8" s="54"/>
      <c r="N8" s="116"/>
    </row>
    <row r="9" spans="1:23">
      <c r="A9" s="80"/>
      <c r="B9" s="80"/>
      <c r="C9" s="153"/>
      <c r="D9" s="147"/>
      <c r="E9" s="54"/>
      <c r="F9" s="80" t="s">
        <v>129</v>
      </c>
      <c r="G9" s="80" t="s">
        <v>118</v>
      </c>
      <c r="H9" s="80" t="s">
        <v>41</v>
      </c>
      <c r="I9" s="258"/>
      <c r="J9" s="116"/>
      <c r="K9" s="54"/>
      <c r="L9" s="54"/>
      <c r="M9" s="54"/>
      <c r="N9" s="116"/>
    </row>
    <row r="10" spans="1:23">
      <c r="A10" s="80"/>
      <c r="B10" s="80"/>
      <c r="C10" s="153"/>
      <c r="D10" s="147"/>
      <c r="E10" s="54"/>
      <c r="F10" s="80"/>
      <c r="G10" s="80"/>
      <c r="H10" s="80"/>
      <c r="I10" s="258"/>
      <c r="J10" s="116"/>
      <c r="K10" s="54"/>
      <c r="L10" s="54"/>
      <c r="M10" s="54"/>
      <c r="N10" s="116"/>
    </row>
    <row r="11" spans="1:23">
      <c r="A11" s="80"/>
      <c r="B11" s="80"/>
      <c r="C11" s="153"/>
      <c r="D11" s="147"/>
      <c r="E11" s="54"/>
      <c r="F11" s="80"/>
      <c r="G11" s="80"/>
      <c r="H11" s="80"/>
      <c r="I11" s="258"/>
      <c r="J11" s="116"/>
      <c r="K11" s="54"/>
      <c r="L11" s="54"/>
      <c r="M11" s="54"/>
      <c r="N11" s="116"/>
    </row>
    <row r="12" spans="1:23">
      <c r="A12" s="80"/>
      <c r="B12" s="80"/>
      <c r="C12" s="153"/>
      <c r="D12" s="147"/>
      <c r="E12" s="174" t="s">
        <v>167</v>
      </c>
      <c r="F12" s="290">
        <f t="shared" ref="F12:F15" si="0">IF(INDEX(J12:X12,$I$4)="",INDEX(J12:X12,$I$6),INDEX(J12:X12,$I$4))</f>
        <v>45170</v>
      </c>
      <c r="G12" s="174" t="s">
        <v>109</v>
      </c>
      <c r="H12" s="262"/>
      <c r="I12" s="258" t="str">
        <f>IF( INDEX(J12:S12, I$5) = "", IF( INDEX(J12:S12, I$4) = F12, "vw", "tu"), IF(INDEX(J12:S12, I$5) = F12, "vw", "tu"))</f>
        <v>vw</v>
      </c>
      <c r="J12" s="204"/>
      <c r="K12" s="88">
        <v>45170</v>
      </c>
      <c r="L12" s="88">
        <v>45170</v>
      </c>
      <c r="M12" s="88">
        <v>45170</v>
      </c>
      <c r="N12" s="204"/>
      <c r="O12" s="88">
        <v>45170</v>
      </c>
      <c r="P12" s="88">
        <v>45170</v>
      </c>
      <c r="Q12" s="88">
        <v>45170</v>
      </c>
      <c r="R12" s="88">
        <v>45170</v>
      </c>
      <c r="T12" s="115"/>
      <c r="U12" s="115"/>
      <c r="V12" s="115"/>
      <c r="W12" s="115"/>
    </row>
    <row r="13" spans="1:23">
      <c r="A13" s="80"/>
      <c r="B13" s="80"/>
      <c r="C13" s="153"/>
      <c r="D13" s="147"/>
      <c r="E13" s="54" t="s">
        <v>75</v>
      </c>
      <c r="F13" s="160">
        <f t="shared" si="0"/>
        <v>8</v>
      </c>
      <c r="G13" s="54" t="s">
        <v>132</v>
      </c>
      <c r="H13" s="54"/>
      <c r="I13" s="118" t="str">
        <f>IF( INDEX(J13:S13, I$5) = "", IF( INDEX(J13:S13, I$4) = F13, "vw", "tu"), IF(INDEX(J13:S13, I$5) = F13, "vw", "tu"))</f>
        <v>vw</v>
      </c>
      <c r="J13" s="116"/>
      <c r="K13" s="19">
        <v>8</v>
      </c>
      <c r="L13" s="19">
        <v>8</v>
      </c>
      <c r="M13" s="19">
        <v>8</v>
      </c>
      <c r="N13" s="116"/>
      <c r="O13" s="19">
        <v>8</v>
      </c>
      <c r="P13" s="19">
        <v>8</v>
      </c>
      <c r="Q13" s="19">
        <v>8</v>
      </c>
      <c r="R13" s="19">
        <v>8</v>
      </c>
    </row>
    <row r="14" spans="1:23">
      <c r="A14" s="80"/>
      <c r="B14" s="80"/>
      <c r="C14" s="153"/>
      <c r="D14" s="147"/>
      <c r="E14" s="144" t="s">
        <v>99</v>
      </c>
      <c r="F14" s="131">
        <f t="shared" si="0"/>
        <v>12</v>
      </c>
      <c r="G14" s="144" t="s">
        <v>35</v>
      </c>
      <c r="H14" s="144"/>
      <c r="I14" s="118" t="str">
        <f>IF( INDEX(J14:S14, I$5) = "", IF( INDEX(J14:S14, I$4) = F14, "vw", "tu"), IF(INDEX(J14:S14, I$5) = F14, "vw", "tu"))</f>
        <v>vw</v>
      </c>
      <c r="J14" s="157"/>
      <c r="K14" s="36">
        <v>12</v>
      </c>
      <c r="L14" s="36">
        <v>12</v>
      </c>
      <c r="M14" s="36">
        <v>12</v>
      </c>
      <c r="N14" s="157"/>
      <c r="O14" s="36">
        <v>12</v>
      </c>
      <c r="P14" s="36">
        <v>12</v>
      </c>
      <c r="Q14" s="36">
        <v>12</v>
      </c>
      <c r="R14" s="36">
        <v>12</v>
      </c>
      <c r="T14" s="19">
        <v>8</v>
      </c>
      <c r="U14" s="19">
        <v>8</v>
      </c>
      <c r="V14" s="19">
        <v>8</v>
      </c>
      <c r="W14" s="19">
        <v>8</v>
      </c>
    </row>
    <row r="15" spans="1:23">
      <c r="E15" s="99" t="s">
        <v>110</v>
      </c>
      <c r="F15" s="131">
        <f t="shared" si="0"/>
        <v>1</v>
      </c>
      <c r="G15" s="99" t="s">
        <v>35</v>
      </c>
      <c r="H15" s="138"/>
      <c r="I15" s="118" t="str">
        <f>IF( INDEX(J15:S15, I$5) = "", IF( INDEX(J15:S15, I$4) = F15, "vw", "tu"), IF(INDEX(J15:S15, I$5) = F15, "vw", "tu"))</f>
        <v>vw</v>
      </c>
      <c r="J15" s="95"/>
      <c r="K15" s="36">
        <v>1</v>
      </c>
      <c r="L15" s="36">
        <v>1</v>
      </c>
      <c r="M15" s="36">
        <v>1</v>
      </c>
      <c r="N15" s="95"/>
      <c r="O15" s="36">
        <v>1</v>
      </c>
      <c r="P15" s="36">
        <v>1</v>
      </c>
      <c r="Q15" s="36">
        <v>1</v>
      </c>
      <c r="R15" s="36">
        <v>1</v>
      </c>
      <c r="T15" s="19">
        <v>8</v>
      </c>
      <c r="U15" s="19">
        <v>8</v>
      </c>
      <c r="V15" s="19">
        <v>8</v>
      </c>
      <c r="W15" s="19">
        <v>8</v>
      </c>
    </row>
    <row r="17" spans="1:23">
      <c r="A17" s="257" t="s">
        <v>15</v>
      </c>
    </row>
    <row r="19" spans="1:23">
      <c r="B19" s="185" t="s">
        <v>46</v>
      </c>
    </row>
    <row r="20" spans="1:23">
      <c r="A20" s="347"/>
      <c r="B20" s="348"/>
      <c r="C20" s="348"/>
      <c r="D20" s="349"/>
      <c r="E20" s="99" t="s">
        <v>60</v>
      </c>
      <c r="F20" s="131">
        <f t="shared" ref="F20:F25" si="1">IF(INDEX(J20:X20,$I$4)="",INDEX(J20:X20,$I$6),INDEX(J20:X20,$I$4))</f>
        <v>50</v>
      </c>
      <c r="G20" s="99" t="s">
        <v>59</v>
      </c>
      <c r="H20" s="138"/>
      <c r="I20" s="118" t="str">
        <f t="shared" ref="I20:I25" si="2">IF( INDEX(J20:S20, I$5) = "", IF( INDEX(J20:S20, I$4) = F20, "vw", "tu"), IF(INDEX(J20:S20, I$5) = F20, "vw", "tu"))</f>
        <v>vw</v>
      </c>
      <c r="J20" s="95"/>
      <c r="K20" s="36">
        <f>SQRInputBindings!I3</f>
        <v>50</v>
      </c>
      <c r="L20" s="36">
        <v>0</v>
      </c>
      <c r="M20" s="36">
        <v>0</v>
      </c>
      <c r="N20" s="95"/>
      <c r="O20" s="36">
        <v>0</v>
      </c>
      <c r="P20" s="36">
        <v>0</v>
      </c>
      <c r="Q20" s="36">
        <v>0</v>
      </c>
      <c r="R20" s="36">
        <v>0</v>
      </c>
      <c r="T20" s="19">
        <v>8</v>
      </c>
      <c r="U20" s="19">
        <v>8</v>
      </c>
      <c r="V20" s="19">
        <v>8</v>
      </c>
      <c r="W20" s="19">
        <v>8</v>
      </c>
    </row>
    <row r="21" spans="1:23">
      <c r="A21" s="347"/>
      <c r="B21" s="348"/>
      <c r="C21" s="348"/>
      <c r="D21" s="349"/>
      <c r="E21" s="99" t="s">
        <v>143</v>
      </c>
      <c r="F21" s="131">
        <f t="shared" si="1"/>
        <v>10</v>
      </c>
      <c r="G21" s="99" t="s">
        <v>59</v>
      </c>
      <c r="H21" s="138"/>
      <c r="I21" s="118" t="str">
        <f t="shared" si="2"/>
        <v>vw</v>
      </c>
      <c r="J21" s="95"/>
      <c r="K21" s="36">
        <f>SQRInputBindings!I4</f>
        <v>10</v>
      </c>
      <c r="L21" s="36">
        <v>0</v>
      </c>
      <c r="M21" s="36">
        <v>0</v>
      </c>
      <c r="N21" s="95"/>
      <c r="O21" s="36">
        <v>0</v>
      </c>
      <c r="P21" s="36">
        <v>0</v>
      </c>
      <c r="Q21" s="36">
        <v>0</v>
      </c>
      <c r="R21" s="36">
        <v>0</v>
      </c>
      <c r="T21" s="19">
        <v>8</v>
      </c>
      <c r="U21" s="19">
        <v>8</v>
      </c>
      <c r="V21" s="19">
        <v>8</v>
      </c>
      <c r="W21" s="19">
        <v>8</v>
      </c>
    </row>
    <row r="22" spans="1:23">
      <c r="A22" s="347"/>
      <c r="B22" s="348"/>
      <c r="C22" s="348"/>
      <c r="D22" s="349"/>
      <c r="E22" s="99" t="s">
        <v>61</v>
      </c>
      <c r="F22" s="131">
        <f t="shared" si="1"/>
        <v>0.4</v>
      </c>
      <c r="G22" s="99" t="s">
        <v>59</v>
      </c>
      <c r="H22" s="138"/>
      <c r="I22" s="118" t="str">
        <f t="shared" si="2"/>
        <v>vw</v>
      </c>
      <c r="J22" s="95"/>
      <c r="K22" s="36">
        <f>SQRInputBindings!I5</f>
        <v>0.4</v>
      </c>
      <c r="L22" s="36">
        <v>0</v>
      </c>
      <c r="M22" s="36">
        <v>0</v>
      </c>
      <c r="N22" s="95"/>
      <c r="O22" s="36">
        <v>0</v>
      </c>
      <c r="P22" s="36">
        <v>0</v>
      </c>
      <c r="Q22" s="36">
        <v>0</v>
      </c>
      <c r="R22" s="36">
        <v>0</v>
      </c>
      <c r="T22" s="19">
        <v>8</v>
      </c>
      <c r="U22" s="19">
        <v>8</v>
      </c>
      <c r="V22" s="19">
        <v>8</v>
      </c>
      <c r="W22" s="19">
        <v>8</v>
      </c>
    </row>
    <row r="23" spans="1:23">
      <c r="A23" s="347"/>
      <c r="B23" s="348"/>
      <c r="C23" s="348"/>
      <c r="D23" s="349"/>
      <c r="E23" s="99" t="s">
        <v>100</v>
      </c>
      <c r="F23" s="131">
        <f t="shared" si="1"/>
        <v>0</v>
      </c>
      <c r="G23" s="99" t="s">
        <v>59</v>
      </c>
      <c r="H23" s="138"/>
      <c r="I23" s="118" t="str">
        <f t="shared" si="2"/>
        <v>vw</v>
      </c>
      <c r="J23" s="95"/>
      <c r="K23" s="36">
        <f>SQRInputBindings!I6</f>
        <v>0</v>
      </c>
      <c r="L23" s="36"/>
      <c r="M23" s="36"/>
      <c r="N23" s="95"/>
      <c r="O23" s="36"/>
      <c r="P23" s="36"/>
      <c r="Q23" s="36"/>
      <c r="R23" s="36"/>
      <c r="T23" s="19">
        <v>8</v>
      </c>
      <c r="U23" s="19">
        <v>8</v>
      </c>
      <c r="V23" s="19">
        <v>8</v>
      </c>
      <c r="W23" s="19">
        <v>8</v>
      </c>
    </row>
    <row r="24" spans="1:23">
      <c r="A24" s="347"/>
      <c r="B24" s="348"/>
      <c r="C24" s="348"/>
      <c r="D24" s="349"/>
      <c r="E24" s="195" t="s">
        <v>3</v>
      </c>
      <c r="F24" s="160">
        <f t="shared" si="1"/>
        <v>0</v>
      </c>
      <c r="G24" s="195" t="s">
        <v>132</v>
      </c>
      <c r="I24" s="118" t="str">
        <f t="shared" si="2"/>
        <v>vw</v>
      </c>
      <c r="K24" s="19">
        <f>SQRInputBindings!I7</f>
        <v>0</v>
      </c>
      <c r="L24" s="19">
        <v>0</v>
      </c>
      <c r="M24" s="19">
        <v>0</v>
      </c>
      <c r="O24" s="19">
        <v>0</v>
      </c>
      <c r="P24" s="19">
        <v>0</v>
      </c>
      <c r="Q24" s="19">
        <v>0</v>
      </c>
      <c r="R24" s="19">
        <v>0</v>
      </c>
      <c r="T24" s="19">
        <v>8</v>
      </c>
      <c r="U24" s="19">
        <v>8</v>
      </c>
      <c r="V24" s="19">
        <v>8</v>
      </c>
      <c r="W24" s="19">
        <v>8</v>
      </c>
    </row>
    <row r="25" spans="1:23">
      <c r="A25" s="347"/>
      <c r="B25" s="348"/>
      <c r="C25" s="348"/>
      <c r="D25" s="349"/>
      <c r="E25" s="195" t="s">
        <v>133</v>
      </c>
      <c r="F25" s="160">
        <f t="shared" si="1"/>
        <v>0.1</v>
      </c>
      <c r="G25" s="195" t="s">
        <v>132</v>
      </c>
      <c r="I25" s="118" t="str">
        <f t="shared" si="2"/>
        <v>vw</v>
      </c>
      <c r="K25" s="19">
        <f>SQRInputBindings!I8</f>
        <v>0.1</v>
      </c>
      <c r="L25" s="19"/>
      <c r="M25" s="19"/>
      <c r="O25" s="19"/>
      <c r="P25" s="19"/>
      <c r="Q25" s="19"/>
      <c r="R25" s="19"/>
      <c r="T25" s="19">
        <v>8</v>
      </c>
      <c r="U25" s="19">
        <v>8</v>
      </c>
      <c r="V25" s="19">
        <v>8</v>
      </c>
      <c r="W25" s="19">
        <v>8</v>
      </c>
    </row>
    <row r="26" spans="1:23">
      <c r="A26" s="347"/>
      <c r="B26" s="348"/>
      <c r="C26" s="348"/>
      <c r="D26" s="349"/>
    </row>
    <row r="27" spans="1:23">
      <c r="A27" s="347"/>
      <c r="B27" s="350" t="s">
        <v>76</v>
      </c>
      <c r="C27" s="348"/>
      <c r="D27" s="349"/>
    </row>
    <row r="28" spans="1:23">
      <c r="A28" s="347"/>
      <c r="B28" s="348"/>
      <c r="C28" s="348"/>
      <c r="D28" s="349"/>
      <c r="E28" s="199" t="s">
        <v>47</v>
      </c>
      <c r="F28" s="280">
        <f>IF(INDEX(J28:X28,$I$4)="",INDEX(J28:X28,$I$6),INDEX(J28:X28,$I$4))</f>
        <v>1</v>
      </c>
      <c r="G28" s="199" t="s">
        <v>111</v>
      </c>
      <c r="H28" s="276"/>
      <c r="I28" s="118" t="str">
        <f>IF( INDEX(J28:S28, I$5) = "", IF( INDEX(J28:S28, I$4) = F28, "vw", "tu"), IF(INDEX(J28:S28, I$5) = F28, "vw", "tu"))</f>
        <v>vw</v>
      </c>
      <c r="J28" s="175"/>
      <c r="K28" s="44">
        <f>SQRInputBindings!I11</f>
        <v>1</v>
      </c>
      <c r="L28" s="44"/>
      <c r="M28" s="44"/>
      <c r="N28" s="175"/>
      <c r="O28" s="44"/>
      <c r="P28" s="44"/>
      <c r="Q28" s="44"/>
      <c r="R28" s="44"/>
      <c r="T28" s="19">
        <v>8</v>
      </c>
      <c r="U28" s="19">
        <v>8</v>
      </c>
      <c r="V28" s="19">
        <v>8</v>
      </c>
      <c r="W28" s="19">
        <v>8</v>
      </c>
    </row>
    <row r="29" spans="1:23">
      <c r="A29" s="347"/>
      <c r="B29" s="348"/>
      <c r="C29" s="348"/>
      <c r="D29" s="349"/>
    </row>
    <row r="30" spans="1:23">
      <c r="A30" s="347" t="s">
        <v>168</v>
      </c>
      <c r="B30" s="348"/>
      <c r="C30" s="348"/>
      <c r="D30" s="349"/>
    </row>
    <row r="31" spans="1:23">
      <c r="A31" s="347"/>
      <c r="B31" s="348"/>
      <c r="C31" s="348"/>
      <c r="D31" s="349"/>
      <c r="E31" s="99" t="s">
        <v>134</v>
      </c>
      <c r="F31" s="131">
        <f>IF(INDEX(J31:X31,$I$4)="",INDEX(J31:X31,$I$6),INDEX(J31:X31,$I$4))</f>
        <v>0</v>
      </c>
      <c r="G31" s="99" t="s">
        <v>62</v>
      </c>
      <c r="H31" s="138"/>
      <c r="I31" s="118" t="str">
        <f>IF( INDEX(J31:S31, I$5) = "", IF( INDEX(J31:S31, I$4) = F31, "vw", "tu"), IF(INDEX(J31:S31, I$5) = F31, "vw", "tu"))</f>
        <v>vw</v>
      </c>
      <c r="J31" s="95"/>
      <c r="K31" s="36">
        <f>SQRInputBindings!I14</f>
        <v>0</v>
      </c>
      <c r="L31" s="36">
        <v>0</v>
      </c>
      <c r="M31" s="36">
        <v>0</v>
      </c>
      <c r="N31" s="95"/>
      <c r="O31" s="36">
        <v>0</v>
      </c>
      <c r="P31" s="36">
        <v>0</v>
      </c>
      <c r="Q31" s="36">
        <v>0</v>
      </c>
      <c r="R31" s="36">
        <v>0</v>
      </c>
      <c r="T31" s="19">
        <v>8</v>
      </c>
      <c r="U31" s="19">
        <v>8</v>
      </c>
      <c r="V31" s="19">
        <v>8</v>
      </c>
      <c r="W31" s="19">
        <v>8</v>
      </c>
    </row>
    <row r="32" spans="1:23">
      <c r="A32" s="347"/>
      <c r="B32" s="348"/>
      <c r="C32" s="348"/>
      <c r="D32" s="349"/>
    </row>
    <row r="33" spans="1:11">
      <c r="A33" s="347"/>
      <c r="B33" s="348"/>
      <c r="C33" s="348"/>
      <c r="D33" s="349"/>
    </row>
    <row r="34" spans="1:11">
      <c r="A34" s="347"/>
      <c r="B34" s="348"/>
      <c r="C34" s="348"/>
      <c r="D34" s="349"/>
    </row>
    <row r="35" spans="1:11">
      <c r="A35" s="347"/>
      <c r="B35" s="348"/>
      <c r="C35" s="348"/>
      <c r="D35" s="349"/>
    </row>
    <row r="36" spans="1:11">
      <c r="A36" s="347"/>
      <c r="B36" s="348"/>
      <c r="C36" s="348"/>
      <c r="D36" s="349"/>
    </row>
    <row r="37" spans="1:11">
      <c r="A37" s="347"/>
      <c r="B37" s="348"/>
      <c r="C37" s="348"/>
      <c r="D37" s="349"/>
    </row>
    <row r="38" spans="1:11">
      <c r="A38" s="347"/>
      <c r="B38" s="348"/>
      <c r="C38" s="348"/>
      <c r="D38" s="349"/>
    </row>
    <row r="39" spans="1:11">
      <c r="A39" s="347"/>
      <c r="B39" s="348"/>
      <c r="C39" s="348"/>
      <c r="D39" s="349"/>
    </row>
    <row r="40" spans="1:11">
      <c r="A40" s="347"/>
      <c r="B40" s="348"/>
      <c r="C40" s="348"/>
      <c r="D40" s="349"/>
    </row>
    <row r="41" spans="1:11">
      <c r="A41" s="347"/>
      <c r="B41" s="348"/>
      <c r="C41" s="348"/>
      <c r="D41" s="349"/>
    </row>
    <row r="42" spans="1:11">
      <c r="A42" s="347"/>
      <c r="B42" s="348"/>
      <c r="C42" s="348"/>
      <c r="D42" s="349"/>
    </row>
    <row r="43" spans="1:11">
      <c r="A43" s="347"/>
      <c r="B43" s="348"/>
      <c r="C43" s="348"/>
      <c r="D43" s="349"/>
    </row>
    <row r="44" spans="1:11">
      <c r="A44" s="347"/>
      <c r="B44" s="348"/>
      <c r="C44" s="348"/>
      <c r="D44" s="349"/>
    </row>
    <row r="45" spans="1:11">
      <c r="A45" s="347"/>
      <c r="B45" s="348"/>
      <c r="C45" s="348"/>
      <c r="D45" s="349"/>
    </row>
    <row r="46" spans="1:11">
      <c r="A46" s="347"/>
      <c r="B46" s="348"/>
      <c r="C46" s="348"/>
      <c r="D46" s="349"/>
    </row>
    <row r="47" spans="1:11">
      <c r="A47" s="347"/>
      <c r="B47" s="348"/>
      <c r="C47" s="348"/>
      <c r="D47" s="349"/>
      <c r="K47" s="100">
        <f>SQRInputBindings!I30</f>
        <v>0</v>
      </c>
    </row>
    <row r="48" spans="1:11">
      <c r="A48" s="347"/>
      <c r="B48" s="348"/>
      <c r="C48" s="348"/>
      <c r="D48" s="349"/>
      <c r="K48" s="100">
        <f>SQRInputBindings!I31</f>
        <v>0</v>
      </c>
    </row>
    <row r="49" spans="1:11">
      <c r="A49" s="347"/>
      <c r="B49" s="348"/>
      <c r="C49" s="348"/>
      <c r="D49" s="349"/>
      <c r="K49" s="100">
        <f>SQRInputBindings!I32</f>
        <v>0</v>
      </c>
    </row>
    <row r="50" spans="1:11">
      <c r="A50" s="347"/>
      <c r="B50" s="348"/>
      <c r="C50" s="348"/>
      <c r="D50" s="349"/>
      <c r="K50" s="100">
        <f>SQRInputBindings!I33</f>
        <v>0</v>
      </c>
    </row>
    <row r="51" spans="1:11">
      <c r="A51" s="347"/>
      <c r="B51" s="348"/>
      <c r="C51" s="348"/>
      <c r="D51" s="349"/>
      <c r="K51" s="100">
        <f>SQRInputBindings!I34</f>
        <v>0</v>
      </c>
    </row>
    <row r="52" spans="1:11">
      <c r="A52" s="347"/>
      <c r="B52" s="348"/>
      <c r="C52" s="348"/>
      <c r="D52" s="349"/>
      <c r="K52" s="100">
        <f>SQRInputBindings!I35</f>
        <v>0</v>
      </c>
    </row>
    <row r="53" spans="1:11">
      <c r="A53" s="347"/>
      <c r="B53" s="348"/>
      <c r="C53" s="348"/>
      <c r="D53" s="349"/>
      <c r="K53" s="100">
        <f>SQRInputBindings!I36</f>
        <v>0</v>
      </c>
    </row>
    <row r="54" spans="1:11">
      <c r="A54" s="347"/>
      <c r="B54" s="348"/>
      <c r="C54" s="348"/>
      <c r="D54" s="349"/>
      <c r="K54" s="100">
        <f>SQRInputBindings!I37</f>
        <v>0</v>
      </c>
    </row>
    <row r="55" spans="1:11">
      <c r="A55" s="347"/>
      <c r="B55" s="348"/>
      <c r="C55" s="348"/>
      <c r="D55" s="349"/>
      <c r="K55" s="100">
        <f>SQRInputBindings!I38</f>
        <v>0</v>
      </c>
    </row>
    <row r="56" spans="1:11">
      <c r="A56" s="347"/>
      <c r="B56" s="348"/>
      <c r="C56" s="348"/>
      <c r="D56" s="349"/>
      <c r="K56" s="100">
        <f>SQRInputBindings!I39</f>
        <v>0</v>
      </c>
    </row>
    <row r="57" spans="1:11">
      <c r="A57" s="347"/>
      <c r="B57" s="348"/>
      <c r="C57" s="348"/>
      <c r="D57" s="349"/>
      <c r="K57" s="100">
        <f>SQRInputBindings!I40</f>
        <v>0</v>
      </c>
    </row>
    <row r="58" spans="1:11">
      <c r="A58" s="347"/>
      <c r="B58" s="348"/>
      <c r="C58" s="348"/>
      <c r="D58" s="349"/>
      <c r="K58" s="100">
        <f>SQRInputBindings!I41</f>
        <v>0</v>
      </c>
    </row>
    <row r="59" spans="1:11">
      <c r="A59" s="347"/>
      <c r="B59" s="348"/>
      <c r="C59" s="348"/>
      <c r="D59" s="349"/>
      <c r="K59" s="100">
        <f>SQRInputBindings!I42</f>
        <v>0</v>
      </c>
    </row>
    <row r="60" spans="1:11">
      <c r="A60" s="347"/>
      <c r="B60" s="348"/>
      <c r="C60" s="348"/>
      <c r="D60" s="349"/>
      <c r="K60" s="100">
        <f>SQRInputBindings!I43</f>
        <v>0</v>
      </c>
    </row>
    <row r="61" spans="1:11">
      <c r="A61" s="347"/>
      <c r="B61" s="348"/>
      <c r="C61" s="348"/>
      <c r="D61" s="349"/>
      <c r="K61" s="100">
        <f>SQRInputBindings!I44</f>
        <v>0</v>
      </c>
    </row>
    <row r="62" spans="1:11">
      <c r="A62" s="347"/>
      <c r="B62" s="348"/>
      <c r="C62" s="348"/>
      <c r="D62" s="349"/>
      <c r="K62" s="100">
        <f>SQRInputBindings!I45</f>
        <v>0</v>
      </c>
    </row>
    <row r="63" spans="1:11">
      <c r="A63" s="347"/>
      <c r="B63" s="348"/>
      <c r="C63" s="348"/>
      <c r="D63" s="349"/>
      <c r="K63" s="100">
        <f>SQRInputBindings!I46</f>
        <v>0</v>
      </c>
    </row>
    <row r="64" spans="1:11">
      <c r="A64" s="347"/>
      <c r="B64" s="348"/>
      <c r="C64" s="348"/>
      <c r="D64" s="349"/>
      <c r="K64" s="100">
        <f>SQRInputBindings!I47</f>
        <v>0</v>
      </c>
    </row>
    <row r="65" spans="1:11">
      <c r="A65" s="347"/>
      <c r="B65" s="348"/>
      <c r="C65" s="348"/>
      <c r="D65" s="349"/>
      <c r="K65" s="100">
        <f>SQRInputBindings!I48</f>
        <v>0</v>
      </c>
    </row>
    <row r="66" spans="1:11">
      <c r="A66" s="347"/>
      <c r="B66" s="348"/>
      <c r="C66" s="348"/>
      <c r="D66" s="349"/>
      <c r="K66" s="100">
        <f>SQRInputBindings!I49</f>
        <v>0</v>
      </c>
    </row>
    <row r="67" spans="1:11">
      <c r="A67" s="347"/>
      <c r="B67" s="348"/>
      <c r="C67" s="348"/>
      <c r="D67" s="349"/>
      <c r="K67" s="100">
        <f>SQRInputBindings!I50</f>
        <v>0</v>
      </c>
    </row>
    <row r="68" spans="1:11">
      <c r="A68" s="347"/>
      <c r="B68" s="348"/>
      <c r="C68" s="348"/>
      <c r="D68" s="349"/>
      <c r="K68" s="100">
        <f>SQRInputBindings!I51</f>
        <v>0</v>
      </c>
    </row>
    <row r="69" spans="1:11">
      <c r="A69" s="347"/>
      <c r="B69" s="348"/>
      <c r="C69" s="348"/>
      <c r="D69" s="349"/>
      <c r="K69" s="100">
        <f>SQRInputBindings!I52</f>
        <v>0</v>
      </c>
    </row>
    <row r="70" spans="1:11">
      <c r="A70" s="347"/>
      <c r="B70" s="348"/>
      <c r="C70" s="348"/>
      <c r="D70" s="349"/>
      <c r="K70" s="100">
        <f>SQRInputBindings!I53</f>
        <v>0</v>
      </c>
    </row>
    <row r="71" spans="1:11">
      <c r="A71" s="347"/>
      <c r="B71" s="348"/>
      <c r="C71" s="348"/>
      <c r="D71" s="349"/>
      <c r="K71" s="100">
        <f>SQRInputBindings!I54</f>
        <v>0</v>
      </c>
    </row>
    <row r="72" spans="1:11">
      <c r="A72" s="347"/>
      <c r="B72" s="348"/>
      <c r="C72" s="348"/>
      <c r="D72" s="349"/>
      <c r="K72" s="100">
        <f>SQRInputBindings!I55</f>
        <v>0</v>
      </c>
    </row>
    <row r="73" spans="1:11">
      <c r="A73" s="347"/>
      <c r="B73" s="348"/>
      <c r="C73" s="348"/>
      <c r="D73" s="349"/>
      <c r="K73" s="100">
        <f>SQRInputBindings!I56</f>
        <v>0</v>
      </c>
    </row>
    <row r="74" spans="1:11">
      <c r="A74" s="347"/>
      <c r="B74" s="348"/>
      <c r="C74" s="348"/>
      <c r="D74" s="349"/>
      <c r="K74" s="100">
        <f>SQRInputBindings!I57</f>
        <v>0</v>
      </c>
    </row>
    <row r="75" spans="1:11">
      <c r="A75" s="347"/>
      <c r="B75" s="348"/>
      <c r="C75" s="348"/>
      <c r="D75" s="349"/>
      <c r="K75" s="100">
        <f>SQRInputBindings!I58</f>
        <v>0</v>
      </c>
    </row>
    <row r="76" spans="1:11">
      <c r="A76" s="347"/>
      <c r="B76" s="348"/>
      <c r="C76" s="348"/>
      <c r="D76" s="349"/>
      <c r="K76" s="100">
        <f>SQRInputBindings!I59</f>
        <v>0</v>
      </c>
    </row>
    <row r="77" spans="1:11">
      <c r="A77" s="347"/>
      <c r="B77" s="348"/>
      <c r="C77" s="348"/>
      <c r="D77" s="349"/>
      <c r="K77" s="100">
        <f>SQRInputBindings!I60</f>
        <v>0</v>
      </c>
    </row>
    <row r="78" spans="1:11">
      <c r="A78" s="347"/>
      <c r="B78" s="348"/>
      <c r="C78" s="348"/>
      <c r="D78" s="349"/>
      <c r="K78" s="100">
        <f>SQRInputBindings!I61</f>
        <v>0</v>
      </c>
    </row>
    <row r="79" spans="1:11">
      <c r="A79" s="347"/>
      <c r="B79" s="348"/>
      <c r="C79" s="348"/>
      <c r="D79" s="349"/>
      <c r="K79" s="100">
        <f>SQRInputBindings!I62</f>
        <v>0</v>
      </c>
    </row>
    <row r="80" spans="1:11">
      <c r="A80" s="347"/>
      <c r="B80" s="348"/>
      <c r="C80" s="348"/>
      <c r="D80" s="349"/>
      <c r="K80" s="100">
        <f>SQRInputBindings!I63</f>
        <v>0</v>
      </c>
    </row>
  </sheetData>
  <conditionalFormatting sqref="I9:I15 I20:I25 I28 I31">
    <cfRule type="cellIs" dxfId="100" priority="3" operator="equal">
      <formula>"tu"</formula>
    </cfRule>
  </conditionalFormatting>
  <conditionalFormatting sqref="T12:W12 O13:R13 T14:W15 T20:W25 T28:W28 T31:W31">
    <cfRule type="cellIs" dxfId="99" priority="1" operator="equal">
      <formula>""</formula>
    </cfRule>
  </conditionalFormatting>
  <printOptions verticalCentered="1" headings="1"/>
  <pageMargins left="0.74803149606299213" right="0.74803149606299213" top="0.98425196850393704" bottom="0.98425196850393704" header="0.51181102362204722" footer="0.51181102362204722"/>
  <pageSetup paperSize="9" scale="55" orientation="landscape" blackAndWhite="1" horizontalDpi="300" verticalDpi="300"/>
  <customProperties>
    <customPr name="MMSheetType"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99"/>
    <outlinePr summaryBelow="0" summaryRight="0"/>
  </sheetPr>
  <dimension ref="A1:S30"/>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123" customWidth="1"/>
    <col min="5" max="5" width="39.88671875" style="48" bestFit="1" customWidth="1"/>
    <col min="6" max="6" width="20.88671875" style="48" bestFit="1" customWidth="1"/>
    <col min="7" max="7" width="13.21875" style="48" bestFit="1" customWidth="1"/>
    <col min="8" max="8" width="14.33203125" style="48" bestFit="1" customWidth="1"/>
    <col min="9" max="9" width="3.44140625" style="48" customWidth="1"/>
    <col min="10" max="12" width="12.33203125" style="48" bestFit="1" customWidth="1"/>
    <col min="13" max="16" width="13" style="48" bestFit="1" customWidth="1"/>
    <col min="17" max="19" width="12.33203125" style="48" bestFit="1" customWidth="1"/>
    <col min="20" max="20" width="15.109375" style="48" hidden="1" customWidth="1"/>
    <col min="21" max="16384" width="15.109375" style="48" hidden="1"/>
  </cols>
  <sheetData>
    <row r="1" spans="1:19" s="56" customFormat="1" ht="25">
      <c r="A1" s="46" t="str">
        <f ca="1">RIGHT(CELL("filename", A1), LEN(CELL("filename", A1)) - SEARCH("]", CELL("filename", A1)))</f>
        <v>InpS</v>
      </c>
      <c r="B1" s="77"/>
      <c r="C1" s="78"/>
      <c r="D1" s="171"/>
      <c r="F1" s="49" t="str">
        <f>HYPERLINK("#Contents!A1","Go to contents")</f>
        <v>Go to contents</v>
      </c>
      <c r="H1" s="42"/>
      <c r="J1" s="42"/>
    </row>
    <row r="2" spans="1:19" s="50" customFormat="1">
      <c r="A2" s="40"/>
      <c r="B2" s="40"/>
      <c r="C2" s="79"/>
      <c r="D2" s="203"/>
      <c r="E2" s="186" t="s">
        <v>178</v>
      </c>
      <c r="F2" s="51">
        <v>0</v>
      </c>
      <c r="G2" s="52" t="s">
        <v>72</v>
      </c>
      <c r="H2" s="17"/>
      <c r="I2" s="17"/>
      <c r="J2" s="4">
        <f>Time!J$12</f>
        <v>45535</v>
      </c>
      <c r="K2" s="4">
        <f>Time!K$12</f>
        <v>45900</v>
      </c>
      <c r="L2" s="4">
        <f>Time!L$12</f>
        <v>46265</v>
      </c>
      <c r="M2" s="4">
        <f>Time!M$12</f>
        <v>46630</v>
      </c>
      <c r="N2" s="4">
        <f>Time!N$12</f>
        <v>46996</v>
      </c>
      <c r="O2" s="4">
        <f>Time!O$12</f>
        <v>47361</v>
      </c>
      <c r="P2" s="4">
        <f>Time!P$12</f>
        <v>47726</v>
      </c>
      <c r="Q2" s="4">
        <f>Time!Q$12</f>
        <v>48091</v>
      </c>
      <c r="R2" s="4">
        <f>Time!R$12</f>
        <v>48457</v>
      </c>
      <c r="S2" s="4">
        <f>Time!S$12</f>
        <v>48822</v>
      </c>
    </row>
    <row r="3" spans="1:19" s="50" customFormat="1">
      <c r="A3" s="40"/>
      <c r="B3" s="40"/>
      <c r="C3" s="79"/>
      <c r="D3" s="203"/>
      <c r="E3" s="8" t="s">
        <v>107</v>
      </c>
      <c r="F3" s="51"/>
      <c r="G3" s="52" t="s">
        <v>45</v>
      </c>
      <c r="H3" s="17"/>
      <c r="I3" s="17"/>
      <c r="J3" s="5">
        <f>Time!J$16</f>
        <v>1</v>
      </c>
      <c r="K3" s="5">
        <f>Time!K$16</f>
        <v>2</v>
      </c>
      <c r="L3" s="5">
        <f>Time!L$16</f>
        <v>3</v>
      </c>
      <c r="M3" s="5">
        <f>Time!M$16</f>
        <v>4</v>
      </c>
      <c r="N3" s="5">
        <f>Time!N$16</f>
        <v>5</v>
      </c>
      <c r="O3" s="5">
        <f>Time!O$16</f>
        <v>6</v>
      </c>
      <c r="P3" s="5">
        <f>Time!P$16</f>
        <v>7</v>
      </c>
      <c r="Q3" s="5">
        <f>Time!Q$16</f>
        <v>8</v>
      </c>
      <c r="R3" s="5">
        <f>Time!R$16</f>
        <v>9</v>
      </c>
      <c r="S3" s="5">
        <f>Time!S$16</f>
        <v>10</v>
      </c>
    </row>
    <row r="4" spans="1:19" s="50" customFormat="1">
      <c r="A4" s="40"/>
      <c r="B4" s="40"/>
      <c r="C4" s="79"/>
      <c r="D4" s="203"/>
      <c r="E4" s="30" t="s">
        <v>179</v>
      </c>
      <c r="F4" s="48"/>
      <c r="G4" s="48"/>
      <c r="H4" s="17"/>
      <c r="I4" s="17"/>
      <c r="J4" s="30"/>
      <c r="K4" s="30"/>
      <c r="L4" s="30"/>
      <c r="M4" s="30"/>
      <c r="N4" s="30"/>
      <c r="O4" s="30"/>
    </row>
    <row r="5" spans="1:19" s="50" customFormat="1">
      <c r="A5" s="40"/>
      <c r="B5" s="40"/>
      <c r="C5" s="79"/>
      <c r="D5" s="203"/>
      <c r="E5" s="8" t="s">
        <v>165</v>
      </c>
      <c r="F5" s="20" t="s">
        <v>129</v>
      </c>
      <c r="G5" s="20" t="s">
        <v>118</v>
      </c>
      <c r="H5" s="20" t="s">
        <v>106</v>
      </c>
      <c r="I5" s="17"/>
      <c r="J5" s="8"/>
      <c r="K5" s="8"/>
      <c r="L5" s="8"/>
      <c r="M5" s="8"/>
      <c r="N5" s="8"/>
      <c r="O5" s="8"/>
    </row>
    <row r="8" spans="1:19">
      <c r="A8" s="20" t="s">
        <v>85</v>
      </c>
    </row>
    <row r="10" spans="1:19" outlineLevel="1">
      <c r="A10" s="20" t="s">
        <v>77</v>
      </c>
    </row>
    <row r="11" spans="1:19" outlineLevel="1"/>
    <row r="12" spans="1:19" outlineLevel="2">
      <c r="B12" s="20" t="s">
        <v>4</v>
      </c>
    </row>
    <row r="13" spans="1:19" outlineLevel="2">
      <c r="E13" s="37" t="s">
        <v>101</v>
      </c>
      <c r="G13" s="37" t="s">
        <v>132</v>
      </c>
      <c r="H13" s="48">
        <f>SUM( J13:S13 )</f>
        <v>2750000</v>
      </c>
      <c r="J13" s="19">
        <v>150000</v>
      </c>
      <c r="K13" s="19">
        <v>350000</v>
      </c>
      <c r="L13" s="19">
        <v>750000</v>
      </c>
      <c r="M13" s="19">
        <v>1500000</v>
      </c>
      <c r="N13" s="19"/>
      <c r="O13" s="19"/>
      <c r="P13" s="19"/>
      <c r="Q13" s="19"/>
      <c r="R13" s="19"/>
      <c r="S13" s="19"/>
    </row>
    <row r="14" spans="1:19" outlineLevel="1"/>
    <row r="15" spans="1:19" outlineLevel="2">
      <c r="B15" s="20" t="s">
        <v>16</v>
      </c>
    </row>
    <row r="16" spans="1:19" outlineLevel="2">
      <c r="E16" s="37" t="s">
        <v>17</v>
      </c>
      <c r="G16" s="37" t="s">
        <v>132</v>
      </c>
      <c r="H16" s="48">
        <f>SUM( J16:S16 )</f>
        <v>0</v>
      </c>
      <c r="J16" s="19">
        <v>0</v>
      </c>
      <c r="K16" s="19">
        <v>0</v>
      </c>
      <c r="L16" s="19">
        <v>0</v>
      </c>
      <c r="M16" s="19">
        <v>0</v>
      </c>
      <c r="N16" s="19"/>
      <c r="O16" s="19"/>
      <c r="P16" s="19"/>
      <c r="Q16" s="19"/>
      <c r="R16" s="19"/>
      <c r="S16" s="19"/>
    </row>
    <row r="17" spans="1:19" outlineLevel="2">
      <c r="E17" s="37" t="s">
        <v>123</v>
      </c>
      <c r="G17" s="37" t="s">
        <v>132</v>
      </c>
      <c r="H17" s="48">
        <f>SUM( J17:S17 )</f>
        <v>0</v>
      </c>
      <c r="J17" s="19">
        <v>0</v>
      </c>
      <c r="K17" s="19">
        <v>0</v>
      </c>
      <c r="L17" s="19">
        <v>0</v>
      </c>
      <c r="M17" s="19">
        <v>0</v>
      </c>
      <c r="N17" s="19"/>
      <c r="O17" s="19"/>
      <c r="P17" s="19"/>
      <c r="Q17" s="19"/>
      <c r="R17" s="19"/>
      <c r="S17" s="19"/>
    </row>
    <row r="18" spans="1:19" outlineLevel="2">
      <c r="E18" s="37" t="s">
        <v>124</v>
      </c>
      <c r="G18" s="37" t="s">
        <v>132</v>
      </c>
      <c r="H18" s="48">
        <f>SUM( J18:S18 )</f>
        <v>0</v>
      </c>
      <c r="J18" s="19">
        <v>0</v>
      </c>
      <c r="K18" s="19">
        <v>0</v>
      </c>
      <c r="L18" s="19">
        <v>0</v>
      </c>
      <c r="M18" s="19">
        <v>0</v>
      </c>
      <c r="N18" s="19"/>
      <c r="O18" s="19"/>
      <c r="P18" s="19"/>
      <c r="Q18" s="19"/>
      <c r="R18" s="19"/>
      <c r="S18" s="19"/>
    </row>
    <row r="19" spans="1:19" outlineLevel="2">
      <c r="E19" s="37" t="s">
        <v>18</v>
      </c>
      <c r="G19" s="37" t="s">
        <v>132</v>
      </c>
      <c r="H19" s="48">
        <f>SUM( J19:S19 )</f>
        <v>2500000</v>
      </c>
      <c r="J19" s="19">
        <v>0</v>
      </c>
      <c r="K19" s="19">
        <v>250000</v>
      </c>
      <c r="L19" s="19">
        <v>750000</v>
      </c>
      <c r="M19" s="19">
        <v>1500000</v>
      </c>
      <c r="N19" s="19"/>
      <c r="O19" s="19"/>
      <c r="P19" s="19"/>
      <c r="Q19" s="19"/>
      <c r="R19" s="19"/>
      <c r="S19" s="19"/>
    </row>
    <row r="20" spans="1:19" outlineLevel="2">
      <c r="E20" s="37" t="s">
        <v>102</v>
      </c>
      <c r="G20" s="37" t="s">
        <v>132</v>
      </c>
      <c r="H20" s="48">
        <f>SUM( J20:S20 )</f>
        <v>15250000</v>
      </c>
      <c r="J20" s="19">
        <v>0</v>
      </c>
      <c r="K20" s="19">
        <v>2500000</v>
      </c>
      <c r="L20" s="19">
        <v>4250000</v>
      </c>
      <c r="M20" s="19">
        <v>8500000</v>
      </c>
      <c r="N20" s="19"/>
      <c r="O20" s="19"/>
      <c r="P20" s="19"/>
      <c r="Q20" s="19"/>
      <c r="R20" s="19"/>
      <c r="S20" s="19"/>
    </row>
    <row r="21" spans="1:19" outlineLevel="1"/>
    <row r="22" spans="1:19" outlineLevel="2">
      <c r="B22" s="20" t="s">
        <v>144</v>
      </c>
    </row>
    <row r="23" spans="1:19" outlineLevel="2">
      <c r="E23" s="37" t="s">
        <v>92</v>
      </c>
      <c r="G23" s="37" t="s">
        <v>132</v>
      </c>
      <c r="H23" s="48">
        <f>SUM( J23:S23 )</f>
        <v>122500000</v>
      </c>
      <c r="J23" s="19">
        <v>500000</v>
      </c>
      <c r="K23" s="19">
        <v>2000000</v>
      </c>
      <c r="L23" s="19">
        <v>5000000</v>
      </c>
      <c r="M23" s="19">
        <v>10000000</v>
      </c>
      <c r="N23" s="19">
        <v>20000000</v>
      </c>
      <c r="O23" s="19">
        <v>35000000</v>
      </c>
      <c r="P23" s="19">
        <v>50000000</v>
      </c>
      <c r="Q23" s="19"/>
      <c r="R23" s="19"/>
      <c r="S23" s="19"/>
    </row>
    <row r="25" spans="1:19" outlineLevel="1">
      <c r="A25" s="20" t="s">
        <v>135</v>
      </c>
    </row>
    <row r="26" spans="1:19" outlineLevel="1">
      <c r="E26" s="193" t="s">
        <v>78</v>
      </c>
      <c r="F26" s="142"/>
      <c r="G26" s="193" t="s">
        <v>111</v>
      </c>
      <c r="H26" s="142"/>
      <c r="I26" s="142"/>
      <c r="J26" s="44">
        <v>0.3</v>
      </c>
      <c r="K26" s="44">
        <v>0.28499999999999998</v>
      </c>
      <c r="L26" s="44">
        <v>0.2</v>
      </c>
      <c r="M26" s="44">
        <v>0</v>
      </c>
      <c r="N26" s="44">
        <v>0</v>
      </c>
      <c r="O26" s="44"/>
      <c r="P26" s="44"/>
      <c r="Q26" s="44"/>
      <c r="R26" s="44"/>
      <c r="S26" s="44"/>
    </row>
    <row r="27" spans="1:19" outlineLevel="1">
      <c r="E27" s="193" t="s">
        <v>5</v>
      </c>
      <c r="F27" s="142"/>
      <c r="G27" s="193" t="s">
        <v>111</v>
      </c>
      <c r="H27" s="142"/>
      <c r="I27" s="142"/>
      <c r="J27" s="44">
        <v>0</v>
      </c>
      <c r="K27" s="44">
        <v>0</v>
      </c>
      <c r="L27" s="44"/>
      <c r="M27" s="44">
        <v>0</v>
      </c>
      <c r="N27" s="44">
        <v>6.5000000000000002E-2</v>
      </c>
      <c r="O27" s="44">
        <v>6.5000000000000002E-2</v>
      </c>
      <c r="P27" s="44">
        <v>6.5000000000000002E-2</v>
      </c>
      <c r="Q27" s="44"/>
      <c r="R27" s="44"/>
      <c r="S27" s="44"/>
    </row>
    <row r="30" spans="1:19">
      <c r="B30" s="20" t="s">
        <v>139</v>
      </c>
    </row>
  </sheetData>
  <conditionalFormatting sqref="F2:F3">
    <cfRule type="cellIs" dxfId="98" priority="1" stopIfTrue="1" operator="notEqual">
      <formula>0</formula>
    </cfRule>
    <cfRule type="cellIs" dxfId="97" priority="2" stopIfTrue="1" operator="equal">
      <formula>""</formula>
    </cfRule>
  </conditionalFormatting>
  <conditionalFormatting sqref="J3:S3">
    <cfRule type="cellIs" dxfId="96" priority="3" operator="equal">
      <formula>"PPA ext."</formula>
    </cfRule>
    <cfRule type="cellIs" dxfId="95" priority="4" operator="equal">
      <formula>"Delay"</formula>
    </cfRule>
    <cfRule type="cellIs" dxfId="94" priority="5" operator="equal">
      <formula>"Fin Close"</formula>
    </cfRule>
    <cfRule type="cellIs" dxfId="93" priority="6" stopIfTrue="1" operator="equal">
      <formula>"Construction"</formula>
    </cfRule>
    <cfRule type="cellIs" dxfId="92"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odelMaker>
<![CDATA[{
  "$id": "1",
  "$type": "ModelMaker.Models.Project, ModelMaker",
  "CanShowCompletionItems": true,
  "HistoricResults": null,
  "HasMultipleTimelines": false,
  "Dimensions": {
    "$type": "ModelMakerEngine.MMDimensions, ModelMakerEngine",
    "$values": []
  },
  "HasDimensions": false,
  "DefaultUnit": {
    "$id": "2",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FileVersion": 2,
  "FilePath": "C:\\Users\\andyd\\OneDrive\\Documents\\Financial Models\\NP3\\NP3.obz",
  "Nodes": {
    "$type": "ModelMaker.Models.ProjectItemSet`1[[ModelMakerEngine.INode, ModelMakerEngine]], ModelMaker",
    "$values": [
      {
        "$id": "3",
        "$type": "ModelMaker.GroupNode, ModelMaker",
        "TabOrHeaderColour": "",
        "Comment": "",
        "NameOfGroup": null,
        "YPosition": 0,
        "Folded": false,
        "Font": null,
        "Children": {
          "$type": "ModelMaker.GroupNodeChildCollection, ModelMaker",
          "$values": [
            {
              "$id": "4",
              "$type": "ModelMaker.VariableNode, ModelMaker",
              "RowTotalDependent": null,
              "PutCalculationOnReport": false,
              "CalculateOnThisReport": null,
              "PivotTableLink": null,
              "ExcelNameName": "Total_Shares_In_Iss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60ad8a9f-4039-4398-a0b5-3fd991666cf2",
              "Dimensions": {
                "$type": "ModelMakerEngine.MMDimensions, ModelMakerEngine",
                "$values": []
              },
              "EquationOBXInternal": "",
              "NameOfGroup": "Capital",
              "EquationToParse": "",
              "MostRecentExpectedUnitErrors": null,
              "Units": {
                "$ref": "2"
              },
              "Name": "Total Shares In Issue",
              "ReportLines": {
                "$type": "ModelMaker.UndoableCollection`1[[ModelMakerEngine.IReportLine, ModelMakerEngine]], ModelMaker.Undo",
                "$values": [
                  {
                    "$id": "5",
                    "$type": "ModelMaker.ReportLine, ModelMaker",
                    "AssociatedSchematicNode": {
                      "$ref": "4"
                    },
                    "OpeningBalanceFlagAppliedName": "",
                    "SumOfAboveIncludesPreviousTotal": false,
                    "LastNameUsed": null,
                    "SwitchSignForReport": false,
                    "IsSumOfAbove": true,
                    "ParentReport": {
                      "$id": "6",
                      "$type": "ModelMaker.Report, ModelMaker",
                      "TimeStep": 8,
                      "YearEndBasis": 1002,
                      "TimeStepYearEndBasisPairs": {
                        "$type": "ModelMaker.UndoableCollection`1[[ModelMakerEngine.TimeStepPeriodEndBasisPair, ModelMakerEngine]], ModelMaker.Undo",
                        "$values": [
                          {
                            "$id": "7",
                            "$type": "ModelMakerEngine.TimeStepPeriodEndBasisPair, ModelMakerEngine",
                            "TimeStep": 8,
                            "YearEnd": 1002
                          }
                        ]
                      },
                      "YearEndMonth": 8,
                      "AllowTitleChange": true,
                      "IsDuplicate": false,
                      "Title": "Company Report",
                      "ReportLinesCalculated": {
                        "$type": "System.Collections.Generic.List`1[[ModelMakerEngine.IReportLine, ModelMakerEngine]], mscorlib",
                        "$values": [
                          {
                            "$id": "8",
                            "$type": "ModelMaker.ReportLine, ModelMaker",
                            "AssociatedSchematicNode": {
                              "$id": "9",
                              "$type": "ModelMaker.StockNode, ModelMaker",
                              "OpeningOrActualsName": "",
                              "InFlows": {
                                "$type": "System.Collections.Generic.List`1[[ModelMakerEngine.IEquationNode, ModelMakerEngine]], mscorlib",
                                "$values": [
                                  {
                                    "$id": "10",
                                    "$type": "ModelMaker.VariableNode, ModelMaker",
                                    "RowTotalDependent": null,
                                    "PutCalculationOnReport": false,
                                    "CalculateOnThisReport": null,
                                    "PivotTableLink": null,
                                    "ExcelNameName": "New_Company_Loan_Not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1",
                                          "$type": "ModelMaker.DimensionedArrayValues, ModelMaker",
                                          "Elements": {
                                            "$type": "ModelMakerEngine.MMElements, ModelMakerEngine",
                                            "$values": []
                                          },
                                          "Values": {
                                            "$type": "System.Collections.Generic.List`1[[System.Object, mscorlib]], mscorlib",
                                            "$values": [
                                              "150000",
                                              "350000",
                                              "750000",
                                              "1500000",
                                              "",
                                              "",
                                              "",
                                              "",
                                              "",
                                              "",
                                              ""
                                            ]
                                          }
                                        }
                                      ]
                                    },
                                    "NonPrimaryInput": false,
                                    "Max": "NaN",
                                    "Min": "NaN",
                                    "IsBalanceButNotCorkscrew": false,
                                    "IsEditable": true,
                                    "IsConstant": false,
                                    "UniqueID": "e61518b7-1829-45b2-8e95-62fff3cd7390",
                                    "Dimensions": {
                                      "$type": "ModelMakerEngine.MMDimensions, ModelMakerEngine",
                                      "$values": []
                                    },
                                    "EquationOBXInternal": "{150000,350000,750000,1500000,,,,,,,}",
                                    "NameOfGroup": "Inputs.New Debt",
                                    "EquationToParse": "{150000,350000,750000,1500000,,,,,,,}",
                                    "MostRecentExpectedUnitErrors": null,
                                    "Units": {
                                      "$ref": "2"
                                    },
                                    "Name": "New Company Loan Note",
                                    "ReportLines": {
                                      "$type": "ModelMaker.UndoableCollection`1[[ModelMakerEngine.IReportLine, ModelMakerEngine]], ModelMaker.Undo",
                                      "$values": [
                                        {
                                          "$id": "12",
                                          "$type": "ModelMaker.ReportLine, ModelMaker",
                                          "AssociatedSchematicNode": {
                                            "$ref": "10"
                                          },
                                          "OpeningBalanceFlagAppliedName": "",
                                          "SumOfAboveIncludesPreviousTotal": false,
                                          "LastNameUsed": null,
                                          "SwitchSignForReport": false,
                                          "IsSumOfAbove": false,
                                          "ParentReport": {
                                            "$id": "13",
                                            "$type": "ModelMaker.Report, ModelMaker",
                                            "TimeStep": 8,
                                            "YearEndBasis": 1002,
                                            "TimeStepYearEndBasisPairs": {
                                              "$type": "ModelMaker.UndoableCollection`1[[ModelMakerEngine.TimeStepPeriodEndBasisPair, ModelMakerEngine]], ModelMaker.Undo",
                                              "$values": [
                                                {
                                                  "$id": "14",
                                                  "$type": "ModelMakerEngine.TimeStepPeriodEndBasisPair, ModelMakerEngine",
                                                  "TimeStep": 8,
                                                  "YearEnd": 1002
                                                }
                                              ]
                                            },
                                            "YearEndMonth": 8,
                                            "AllowTitleChange": true,
                                            "IsDuplicate": false,
                                            "Title": "Cohort Report",
                                            "ReportLinesCalculated": {
                                              "$type": "System.Collections.Generic.List`1[[ModelMakerEngine.IReportLine, ModelMakerEngine]], mscorlib",
                                              "$values": [
                                                {
                                                  "$id": "15",
                                                  "$type": "ModelMaker.ReportLine, ModelMaker",
                                                  "AssociatedSchematicNode": {
                                                    "$id": "16",
                                                    "$type": "ModelMaker.VariableNode, ModelMaker",
                                                    "RowTotalDependent": null,
                                                    "PutCalculationOnReport": false,
                                                    "CalculateOnThisReport": null,
                                                    "PivotTableLink": null,
                                                    "ExcelNameName": "Percentage_Fail",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
                                                          "$type": "ModelMaker.DimensionedArrayValues, ModelMaker",
                                                          "Elements": {
                                                            "$type": "ModelMakerEngine.MMElements, ModelMakerEngine",
                                                            "$values": []
                                                          },
                                                          "Values": {
                                                            "$type": "System.Collections.Generic.List`1[[System.Object, mscorlib]], mscorlib",
                                                            "$values": [
                                                              "0.3",
                                                              "0.285",
                                                              "0.2",
                                                              "0",
                                                              "0",
                                                              "",
                                                              "",
                                                              "",
                                                              "",
                                                              "",
                                                              ""
                                                            ]
                                                          }
                                                        }
                                                      ]
                                                    },
                                                    "NonPrimaryInput": false,
                                                    "Max": "NaN",
                                                    "Min": "NaN",
                                                    "IsBalanceButNotCorkscrew": false,
                                                    "IsEditable": true,
                                                    "IsConstant": false,
                                                    "UniqueID": "7a0da911-0f9d-423c-8617-191e1773bd36",
                                                    "Dimensions": {
                                                      "$type": "ModelMakerEngine.MMDimensions, ModelMakerEngine",
                                                      "$values": []
                                                    },
                                                    "EquationOBXInternal": "{0.3,0.285,0.2,0,0,,,,,,}",
                                                    "NameOfGroup": "Cohort",
                                                    "EquationToParse": "{0.3,0.285,0.2,0,0,,,,,,}",
                                                    "MostRecentExpectedUnitErrors": null,
                                                    "Units": {
                                                      "$id": "18",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Percentage Fail",
                                                    "ReportLines": {
                                                      "$type": "ModelMaker.UndoableCollection`1[[ModelMakerEngine.IReportLine, ModelMakerEngine]], ModelMaker.Undo",
                                                      "$values": [
                                                        {
                                                          "$ref": "1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19",
                                                  "$type": "ModelMaker.ReportLine, ModelMaker",
                                                  "AssociatedSchematicNode": {
                                                    "$id": "20",
                                                    "$type": "ModelMaker.VariableNode, ModelMaker",
                                                    "RowTotalDependent": null,
                                                    "PutCalculationOnReport": false,
                                                    "CalculateOnThisReport": null,
                                                    "PivotTableLink": null,
                                                    "ExcelNameName": "Percentage_Exit",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21",
                                                          "$type": "ModelMaker.DimensionedArrayValues, ModelMaker",
                                                          "Elements": {
                                                            "$type": "ModelMakerEngine.MMElements, ModelMakerEngine",
                                                            "$values": []
                                                          },
                                                          "Values": {
                                                            "$type": "System.Collections.Generic.List`1[[System.Object, mscorlib]], mscorlib",
                                                            "$values": [
                                                              "0",
                                                              "0",
                                                              "",
                                                              "0",
                                                              "0.065",
                                                              "0.065",
                                                              "0.065",
                                                              "",
                                                              "",
                                                              "",
                                                              ""
                                                            ]
                                                          }
                                                        }
                                                      ]
                                                    },
                                                    "NonPrimaryInput": false,
                                                    "Max": "NaN",
                                                    "Min": "NaN",
                                                    "IsBalanceButNotCorkscrew": false,
                                                    "IsEditable": true,
                                                    "IsConstant": false,
                                                    "UniqueID": "a27cf2de-dd1a-46b6-b4cf-e7589437288f",
                                                    "Dimensions": {
                                                      "$type": "ModelMakerEngine.MMDimensions, ModelMakerEngine",
                                                      "$values": []
                                                    },
                                                    "EquationOBXInternal": "{0,0,,0,0.065,0.065,0.065,,,,}",
                                                    "NameOfGroup": "Cohort",
                                                    "EquationToParse": "{0,0,,0,0.065,0.065,0.065,,,,}",
                                                    "MostRecentExpectedUnitErrors": null,
                                                    "Units": {
                                                      "$id": "22",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Percentage Exit",
                                                    "ReportLines": {
                                                      "$type": "ModelMaker.UndoableCollection`1[[ModelMakerEngine.IReportLine, ModelMakerEngine]], ModelMaker.Undo",
                                                      "$values": [
                                                        {
                                                          "$ref": "19"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23",
                                                  "$type": "ModelMaker.ReportLine, ModelMaker",
                                                  "AssociatedSchematicNode": {
                                                    "$id": "24",
                                                    "$type": "ModelMaker.StockNode, ModelMaker",
                                                    "OpeningOrActualsName": "",
                                                    "InFlows": {
                                                      "$type": "System.Collections.Generic.List`1[[ModelMakerEngine.IEquationNode, ModelMakerEngine]], mscorlib",
                                                      "$values": [
                                                        {
                                                          "$ref": "16"
                                                        }
                                                      ]
                                                    },
                                                    "OutFlows": {
                                                      "$type": "System.Collections.Generic.List`1[[ModelMakerEngine.IEquationNode, ModelMakerEngine]], mscorlib",
                                                      "$values": [
                                                        {
                                                          "$ref": "20"
                                                        }
                                                      ]
                                                    },
                                                    "FlagApplied": null,
                                                    "ActualsFlag": null,
                                                    "Name": "Percentage Graduate",
                                                    "HasDefaultEquation": false,
                                                    "NonStandardBalanceFormula": false,
                                                    "EquationOBXInternal": "IF([Period number]=0,1,BEG() - [Percentage Exit]-[Percentage Fail] ) ",
                                                    "InitialOpeningVariable": null,
                                                    "Units": {
                                                      "$id": "25",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Visible": true,
                                                    "RowTotalDependent": null,
                                                    "PutCalculationOnReport": false,
                                                    "CalculateOnThisReport": null,
                                                    "PivotTableLink": null,
                                                    "ExcelNameName": "Percentage_Graduate.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163b382f-c0cf-44e3-8f28-474e004dfbe1",
                                                    "Dimensions": {
                                                      "$type": "ModelMakerEngine.MMDimensions, ModelMakerEngine",
                                                      "$values": []
                                                    },
                                                    "NameOfGroup": "Cohort Structure.Companies",
                                                    "EquationToParse": "IF([Period number]=0,1,BEG() - [Percentage Exit]-[Percentage Fail] ) ",
                                                    "MostRecentExpectedUnitErrors": null,
                                                    "ReportLines": {
                                                      "$type": "ModelMaker.UndoableCollection`1[[ModelMakerEngine.IReportLine, ModelMakerEngine]], ModelMaker.Undo",
                                                      "$values": [
                                                        {
                                                          "$ref": "2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26",
                                                  "$type": "ModelMaker.ReportLine, ModelMaker",
                                                  "AssociatedSchematicNode": {
                                                    "$id": "27",
                                                    "$type": "ModelMaker.StockNode, ModelMaker",
                                                    "OpeningOrActualsName": "",
                                                    "InFlows": {
                                                      "$type": "System.Collections.Generic.List`1[[ModelMakerEngine.IEquationNode, ModelMakerEngine]], mscorlib",
                                                      "$values": [
                                                        {
                                                          "$id": "28",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4093dbb-91f7-4cdb-8994-32da662cd7a6",
                                                          "Dimensions": {
                                                            "$type": "ModelMakerEngine.MMDimensions, ModelMakerEngine",
                                                            "$values": []
                                                          },
                                                          "EquationOBXInternal": "[Companies in Cohort]*[Percentage Exit]",
                                                          "NameOfGroup": "Cohort Structure.Companies",
                                                          "EquationToParse": "[Companies in Cohort]*[Percentage Exit]",
                                                          "MostRecentExpectedUnitErrors": null,
                                                          "Units": {
                                                            "$id": "29",
                                                            "$type": "ModelMaker.Unit, ModelMaker",
                                                            "NumberFormatOverride": null,
                                                            "MatchAnything": false,
                                                            "ExternalRepresentation": "Companies",
                                                            "ItemsOnTop": {
                                                              "$type": "System.Collections.Generic.List`1[[System.String, mscorlib]], mscorlib",
                                                              "$values": [
                                                                "Companies"
                                                              ]
                                                            },
                                                            "ItemsOnBottom": {
                                                              "$type": "System.Collections.Generic.List`1[[System.String, mscorlib]], mscorlib",
                                                              "$values": []
                                                            },
                                                            "IsCurrency": false,
                                                            "ContainsSMU": false,
                                                            "IsDimensionless": false,
                                                            "InsertRowTotal": true,
                                                            "IgnoreWhenDeterminingExpectedUnits": false
                                                          },
                                                          "Name": "Exit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id": "30",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69b74cc9-134a-4a4d-a1b6-77acb7771224",
                                                          "Dimensions": {
                                                            "$type": "ModelMakerEngine.MMDimensions, ModelMakerEngine",
                                                            "$values": []
                                                          },
                                                          "EquationOBXInternal": "[Companies in Cohort]*[Percentage Fail]",
                                                          "NameOfGroup": "Cohort Structure.Companies",
                                                          "EquationToParse": "[Companies in Cohort]*[Percentage Fail]",
                                                          "MostRecentExpectedUnitErrors": null,
                                                          "Units": {
                                                            "$id": "31",
                                                            "$type": "ModelMaker.Unit, ModelMaker",
                                                            "NumberFormatOverride": null,
                                                            "MatchAnything": false,
                                                            "ExternalRepresentation": "Companies",
                                                            "ItemsOnTop": {
                                                              "$type": "System.Collections.Generic.List`1[[System.String, mscorlib]], mscorlib",
                                                              "$values": [
                                                                "Companies"
                                                              ]
                                                            },
                                                            "ItemsOnBottom": {
                                                              "$type": "System.Collections.Generic.List`1[[System.String, mscorlib]], mscorlib",
                                                              "$values": []
                                                            },
                                                            "IsCurrency": false,
                                                            "ContainsSMU": false,
                                                            "IsDimensionless": false,
                                                            "InsertRowTotal": true,
                                                            "IgnoreWhenDeterminingExpectedUnits": false
                                                          },
                                                          "Name": "Failu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FlagApplied": null,
                                                    "ActualsFlag": null,
                                                    "Name": "Remaing Companies",
                                                    "HasDefaultEquation": false,
                                                    "NonStandardBalanceFormula": false,
                                                    "EquationOBXInternal": "IF([Period number]=0,[Companies in Cohort],BEG()-[Failures]-[Exits]) ",
                                                    "InitialOpeningVariable": null,
                                                    "Units": {
                                                      "$ref": "31"
                                                    },
                                                    "Visible": true,
                                                    "RowTotalDependent": null,
                                                    "PutCalculationOnReport": false,
                                                    "CalculateOnThisReport": null,
                                                    "PivotTableLink": null,
                                                    "ExcelNameName": "Remaing_Companies.BEG",
                                                    "ExcelNameNames": {
                                                      "$type": "ModelMakerEngine.ExcelNameDictionary, ModelMakerEngine",
                                                      "$values": []
                                                    },
                                                    "NumberFormatOverride": "General",
                                                    "Deletable": true,
                                                    "Comment": "",
                                                    "HasSwitchSignLine": false,
                                                    "SwitchSignForReport": false,
                                                    "MultipleInputValues": null,
                                                    "NonPrimaryInput": false,
                                                    "Max": "NaN",
                                                    "Min": "NaN",
                                                    "IsBalanceButNotCorkscrew": false,
                                                    "IsEditable": true,
                                                    "IsConstant": false,
                                                    "UniqueID": "64482b4b-d65f-4e71-a0f9-4cd871f50ced",
                                                    "Dimensions": {
                                                      "$type": "ModelMakerEngine.MMDimensions, ModelMakerEngine",
                                                      "$values": []
                                                    },
                                                    "NameOfGroup": "Cohort Structure.Companies",
                                                    "EquationToParse": "IF([Period number]=0,[Companies in Cohort],BEG()-[Failures]-[Exits]) ",
                                                    "MostRecentExpectedUnitErrors": null,
                                                    "ReportLines": {
                                                      "$type": "ModelMaker.UndoableCollection`1[[ModelMakerEngine.IReportLine, ModelMakerEngine]], ModelMaker.Undo",
                                                      "$values": [
                                                        {
                                                          "$ref": "2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2",
                                                  "$type": "ModelMaker.ReportLine, ModelMaker",
                                                  "AssociatedSchematicNode": {
                                                    "$id": "33",
                                                    "$type": "ModelMaker.StockNode, ModelMaker",
                                                    "OpeningOrActualsName": "",
                                                    "InFlows": {
                                                      "$type": "System.Collections.Generic.List`1[[ModelMakerEngine.IEquationNode, ModelMakerEngine]], mscorlib",
                                                      "$values": [
                                                        {
                                                          "$ref": "28"
                                                        }
                                                      ]
                                                    },
                                                    "OutFlows": {
                                                      "$type": "System.Collections.Generic.List`1[[ModelMakerEngine.IEquationNode, ModelMakerEngine]], mscorlib",
                                                      "$values": []
                                                    },
                                                    "FlagApplied": null,
                                                    "ActualsFlag": null,
                                                    "Name": "Exited Companies",
                                                    "HasDefaultEquation": false,
                                                    "NonStandardBalanceFormula": false,
                                                    "EquationOBXInternal": "IF([Period number]=0,0,BEG() + [Exits] ) ",
                                                    "InitialOpeningVariable": null,
                                                    "Units": {
                                                      "$ref": "29"
                                                    },
                                                    "Visible": true,
                                                    "RowTotalDependent": null,
                                                    "PutCalculationOnReport": false,
                                                    "CalculateOnThisReport": null,
                                                    "PivotTableLink": null,
                                                    "ExcelNameName": "Exited_Companies.BEG",
                                                    "ExcelNameNames": {
                                                      "$type": "ModelMakerEngine.ExcelNameDictionary, ModelMakerEngine",
                                                      "$values": []
                                                    },
                                                    "NumberFormatOverride": "General",
                                                    "Deletable": true,
                                                    "Comment": "",
                                                    "HasSwitchSignLine": false,
                                                    "SwitchSignForReport": false,
                                                    "MultipleInputValues": null,
                                                    "NonPrimaryInput": false,
                                                    "Max": "NaN",
                                                    "Min": "NaN",
                                                    "IsBalanceButNotCorkscrew": false,
                                                    "IsEditable": true,
                                                    "IsConstant": false,
                                                    "UniqueID": "97a0e7ce-1fef-4b49-a3a5-0892ad534e70",
                                                    "Dimensions": {
                                                      "$type": "ModelMakerEngine.MMDimensions, ModelMakerEngine",
                                                      "$values": []
                                                    },
                                                    "NameOfGroup": "Cohort Structure.Companies",
                                                    "EquationToParse": "IF([Period number]=0,0,BEG() + [Exits] ) ",
                                                    "MostRecentExpectedUnitErrors": null,
                                                    "ReportLines": {
                                                      "$type": "ModelMaker.UndoableCollection`1[[ModelMakerEngine.IReportLine, ModelMakerEngine]], ModelMaker.Undo",
                                                      "$values": [
                                                        {
                                                          "$ref": "3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4",
                                                  "$type": "ModelMaker.ReportLine, ModelMaker",
                                                  "AssociatedSchematicNode": {
                                                    "$id": "35",
                                                    "$type": "ModelMaker.StockNode, ModelMaker",
                                                    "OpeningOrActualsName": "",
                                                    "InFlows": {
                                                      "$type": "System.Collections.Generic.List`1[[ModelMakerEngine.IEquationNode, ModelMakerEngine]], mscorlib",
                                                      "$values": [
                                                        {
                                                          "$ref": "30"
                                                        }
                                                      ]
                                                    },
                                                    "OutFlows": {
                                                      "$type": "System.Collections.Generic.List`1[[ModelMakerEngine.IEquationNode, ModelMakerEngine]], mscorlib",
                                                      "$values": []
                                                    },
                                                    "FlagApplied": null,
                                                    "ActualsFlag": null,
                                                    "Name": "Failed Companies",
                                                    "HasDefaultEquation": false,
                                                    "NonStandardBalanceFormula": false,
                                                    "EquationOBXInternal": "IF([Period number]=0,0,BEG() + [Failures] ) ",
                                                    "InitialOpeningVariable": null,
                                                    "Units": {
                                                      "$ref": "31"
                                                    },
                                                    "Visible": true,
                                                    "RowTotalDependent": null,
                                                    "PutCalculationOnReport": false,
                                                    "CalculateOnThisReport": null,
                                                    "PivotTableLink": null,
                                                    "ExcelNameName": "Failed_Compani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0cd4d1b-3b4e-4a96-addd-309011b552a2",
                                                    "Dimensions": {
                                                      "$type": "ModelMakerEngine.MMDimensions, ModelMakerEngine",
                                                      "$values": []
                                                    },
                                                    "NameOfGroup": "Cohort Structure.Companies",
                                                    "EquationToParse": "IF([Period number]=0,0,BEG() + [Failures] ) ",
                                                    "MostRecentExpectedUnitErrors": null,
                                                    "ReportLines": {
                                                      "$type": "ModelMaker.UndoableCollection`1[[ModelMakerEngine.IReportLine, ModelMakerEngine]], ModelMaker.Undo",
                                                      "$values": [
                                                        {
                                                          "$ref": "3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6",
                                                  "$type": "ModelMaker.ReportLine, ModelMaker",
                                                  "AssociatedSchematicNode": {
                                                    "$id": "37",
                                                    "$type": "ModelMaker.VariableNode, ModelMaker",
                                                    "RowTotalDependent": null,
                                                    "PutCalculationOnReport": false,
                                                    "CalculateOnThisReport": null,
                                                    "PivotTableLink": null,
                                                    "ExcelNameName": "Total_Companie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354a2182-c384-4880-be56-72499f88dfdb",
                                                    "Dimensions": {
                                                      "$type": "ModelMakerEngine.MMDimensions, ModelMakerEngine",
                                                      "$values": []
                                                    },
                                                    "EquationOBXInternal": "",
                                                    "NameOfGroup": "Defect",
                                                    "EquationToParse": "",
                                                    "MostRecentExpectedUnitErrors": null,
                                                    "Units": {
                                                      "$ref": "2"
                                                    },
                                                    "Name": "Total Companies",
                                                    "ReportLines": {
                                                      "$type": "ModelMaker.UndoableCollection`1[[ModelMakerEngine.IReportLine, ModelMakerEngine]], ModelMaker.Undo",
                                                      "$values": [
                                                        {
                                                          "$ref": "3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13"
                                                  },
                                                  "HeadingLevel": 0,
                                                  "ReportFormatName": null,
                                                  "YPosition": -1,
                                                  "Visible": true,
                                                  "Font": null,
                                                  "AllowIncomingLinks": true,
                                                  "AllowOutgoingLinks": true,
                                                  "Deletable": true,
                                                  "Issues": null
                                                },
                                                {
                                                  "$ref": "12"
                                                },
                                                {
                                                  "$id": "38",
                                                  "$type": "ModelMaker.ReportLine, ModelMaker",
                                                  "AssociatedSchematicNode": {
                                                    "$id": "39",
                                                    "$type": "ModelMaker.StockNode, ModelMaker",
                                                    "OpeningOrActualsName": "",
                                                    "InFlows": {
                                                      "$type": "System.Collections.Generic.List`1[[ModelMakerEngine.IEquationNode, ModelMakerEngine]], mscorlib",
                                                      "$values": [
                                                        {
                                                          "$id": "40",
                                                          "$type": "ModelMaker.VariableNode, ModelMaker",
                                                          "RowTotalDependent": null,
                                                          "PutCalculationOnReport": false,
                                                          "CalculateOnThisReport": null,
                                                          "PivotTableLink": null,
                                                          "ExcelNameName": null,
                                                          "ExcelNameNames": {
                                                            "$type": "ModelMakerEngine.ExcelNameDictionary, ModelMakerEngine",
                                                            "$values": []
                                                          },
                                                          "NumberFormatOverride": "Currency",
                                                          "HasOpeningBalanceFlag": false,
                                                          "OpeningBalanceFlagAppliedName": "",
                                                          "Deletable": true,
                                                          "Comment": "",
                                                          "HasSwitchSignLine": false,
                                                          "SwitchSignForReport": false,
                                                          "MultipleInputValues": null,
                                                          "NonPrimaryInput": false,
                                                          "Max": "NaN",
                                                          "Min": "NaN",
                                                          "IsBalanceButNotCorkscrew": false,
                                                          "IsEditable": true,
                                                          "IsConstant": false,
                                                          "UniqueID": "55e38ffa-4a8f-40f7-81fa-3b25e5bf930d",
                                                          "Dimensions": {
                                                            "$type": "ModelMakerEngine.MMDimensions, ModelMakerEngine",
                                                            "$values": []
                                                          },
                                                          "EquationOBXInternal": "[Remaing Companies]*[New Company Loan Note]",
                                                          "NameOfGroup": "Cohort Structure.Loan",
                                                          "EquationToParse": "[Remaing Companies]*[New Company Loan Note]",
                                                          "MostRecentExpectedUnitErrors": null,
                                                          "Units": {
                                                            "$id": "4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Drawdown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Cohort Loan Balance",
                                                    "HasDefaultEquation": false,
                                                    "NonStandardBalanceFormula": false,
                                                    "EquationOBXInternal": "IF([Period number]=0,0,BEG() + [Drawdowns]) ",
                                                    "InitialOpeningVariable": null,
                                                    "Units": {
                                                      "$ref": "2"
                                                    },
                                                    "Visible": true,
                                                    "RowTotalDependent": null,
                                                    "PutCalculationOnReport": false,
                                                    "CalculateOnThisReport": null,
                                                    "PivotTableLink": null,
                                                    "ExcelNameName": "Cohort_Loan_Balance.BEG",
                                                    "ExcelNameNames": {
                                                      "$type": "ModelMakerEngine.ExcelNameDictionary, ModelMakerEngine",
                                                      "$values": []
                                                    },
                                                    "NumberFormatOverride": "Currency",
                                                    "Deletable": true,
                                                    "Comment": "",
                                                    "HasSwitchSignLine": false,
                                                    "SwitchSignForReport": false,
                                                    "MultipleInputValues": null,
                                                    "NonPrimaryInput": false,
                                                    "Max": "NaN",
                                                    "Min": "NaN",
                                                    "IsBalanceButNotCorkscrew": false,
                                                    "IsEditable": true,
                                                    "IsConstant": false,
                                                    "UniqueID": "bcd079e3-89f1-4285-a0e1-9e022666ae16",
                                                    "Dimensions": {
                                                      "$type": "ModelMakerEngine.MMDimensions, ModelMakerEngine",
                                                      "$values": []
                                                    },
                                                    "NameOfGroup": "Cohort Structure.Loan",
                                                    "EquationToParse": "IF([Period number]=0,0,BEG() + [Drawdowns]) ",
                                                    "MostRecentExpectedUnitErrors": null,
                                                    "ReportLines": {
                                                      "$type": "ModelMaker.UndoableCollection`1[[ModelMakerEngine.IReportLine, ModelMakerEngine]], ModelMaker.Undo",
                                                      "$values": [
                                                        {
                                                          "$ref": "3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2",
                                                  "$type": "ModelMaker.ReportLine, ModelMaker",
                                                  "AssociatedSchematicNode": {
                                                    "$id": "43",
                                                    "$type": "ModelMaker.VariableNode, ModelMaker",
                                                    "RowTotalDependent": null,
                                                    "PutCalculationOnReport": false,
                                                    "CalculateOnThisReport": null,
                                                    "PivotTableLink": null,
                                                    "ExcelNameName": "Exit_Valu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44",
                                                          "$type": "ModelMaker.DimensionedArrayValues, ModelMaker",
                                                          "Elements": {
                                                            "$type": "ModelMakerEngine.MMElements, ModelMakerEngine",
                                                            "$values": []
                                                          },
                                                          "Values": {
                                                            "$type": "System.Collections.Generic.List`1[[System.Object, mscorlib]], mscorlib",
                                                            "$values": [
                                                              "500000",
                                                              "2000000",
                                                              "5000000",
                                                              "10000000",
                                                              "20000000",
                                                              "35000000",
                                                              "50000000",
                                                              "",
                                                              "",
                                                              "",
                                                              ""
                                                            ]
                                                          }
                                                        }
                                                      ]
                                                    },
                                                    "NonPrimaryInput": false,
                                                    "Max": "NaN",
                                                    "Min": "NaN",
                                                    "IsBalanceButNotCorkscrew": false,
                                                    "IsEditable": true,
                                                    "IsConstant": false,
                                                    "UniqueID": "45ea43a6-7115-48d7-879a-0d27da2aecd7",
                                                    "Dimensions": {
                                                      "$type": "ModelMakerEngine.MMDimensions, ModelMakerEngine",
                                                      "$values": []
                                                    },
                                                    "EquationOBXInternal": "{500000,2000000,5000000,10000000,20000000,35000000,50000000,,,,}",
                                                    "NameOfGroup": "Inputs.Company.Exit",
                                                    "EquationToParse": "{500000,2000000,5000000,10000000,20000000,35000000,50000000,,,,}",
                                                    "MostRecentExpectedUnitErrors": null,
                                                    "Units": {
                                                      "$ref": "2"
                                                    },
                                                    "Name": "Exit Value",
                                                    "ReportLines": {
                                                      "$type": "ModelMaker.UndoableCollection`1[[ModelMakerEngine.IReportLine, ModelMakerEngine]], ModelMaker.Undo",
                                                      "$values": [
                                                        {
                                                          "$ref": "4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5",
                                                  "$type": "ModelMaker.ReportLine, ModelMaker",
                                                  "AssociatedSchematicNode": {
                                                    "$id": "46",
                                                    "$type": "ModelMaker.StockNode, ModelMaker",
                                                    "OpeningOrActualsName": "",
                                                    "InFlows": {
                                                      "$type": "System.Collections.Generic.List`1[[ModelMakerEngine.IEquationNode, ModelMakerEngine]], mscorlib",
                                                      "$values": [
                                                        {
                                                          "$id": "47",
                                                          "$type": "ModelMaker.VariableNode, ModelMaker",
                                                          "RowTotalDependent": null,
                                                          "PutCalculationOnReport": false,
                                                          "CalculateOnThisReport": null,
                                                          "PivotTableLink": null,
                                                          "ExcelNameName": null,
                                                          "ExcelNameNames": {
                                                            "$type": "ModelMakerEngine.ExcelNameDictionary, ModelMakerEngine",
                                                            "$values": []
                                                          },
                                                          "NumberFormatOverride": "Currency",
                                                          "HasOpeningBalanceFlag": false,
                                                          "OpeningBalanceFlagAppliedName": "",
                                                          "Deletable": true,
                                                          "Comment": "",
                                                          "HasSwitchSignLine": false,
                                                          "SwitchSignForReport": false,
                                                          "MultipleInputValues": null,
                                                          "NonPrimaryInput": false,
                                                          "Max": "NaN",
                                                          "Min": "NaN",
                                                          "IsBalanceButNotCorkscrew": false,
                                                          "IsEditable": true,
                                                          "IsConstant": false,
                                                          "UniqueID": "951b0d9c-2abc-4243-8723-10a1bee68d47",
                                                          "Dimensions": {
                                                            "$type": "ModelMakerEngine.MMDimensions, ModelMakerEngine",
                                                            "$values": []
                                                          },
                                                          "EquationOBXInternal": "[Exits]*([Loan and Redemption Premium Repayment]+[Proceeds to Investor Cofounder])",
                                                          "NameOfGroup": "Cohort Structure.Returns",
                                                          "EquationToParse": "[Exits]*([Loan and Redemption Premium Repayment]+[Proceeds to Investor Cofounder])",
                                                          "MostRecentExpectedUnitErrors": null,
                                                          "Units": {
                                                            "$id": "48",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Investor Cofounder Return",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Total Investor Cofounder Return",
                                                    "HasDefaultEquation": false,
                                                    "NonStandardBalanceFormula": false,
                                                    "EquationOBXInternal": "IF([Period number]=0,0,BEG() + [Investor Cofounder Return] ) ",
                                                    "InitialOpeningVariable": null,
                                                    "Units": {
                                                      "$ref": "2"
                                                    },
                                                    "Visible": true,
                                                    "RowTotalDependent": null,
                                                    "PutCalculationOnReport": false,
                                                    "CalculateOnThisReport": null,
                                                    "PivotTableLink": null,
                                                    "ExcelNameName": "Total_Investor_Cofounder_Return.BEG",
                                                    "ExcelNameNames": {
                                                      "$type": "ModelMakerEngine.ExcelNameDictionary, ModelMakerEngine",
                                                      "$values": []
                                                    },
                                                    "NumberFormatOverride": "Currency",
                                                    "Deletable": true,
                                                    "Comment": "",
                                                    "HasSwitchSignLine": false,
                                                    "SwitchSignForReport": false,
                                                    "MultipleInputValues": null,
                                                    "NonPrimaryInput": false,
                                                    "Max": "NaN",
                                                    "Min": "NaN",
                                                    "IsBalanceButNotCorkscrew": false,
                                                    "IsEditable": true,
                                                    "IsConstant": false,
                                                    "UniqueID": "c3c256b8-d4f6-47ab-b0d4-f0d89e49263c",
                                                    "Dimensions": {
                                                      "$type": "ModelMakerEngine.MMDimensions, ModelMakerEngine",
                                                      "$values": []
                                                    },
                                                    "NameOfGroup": "Cohort Structure.Returns",
                                                    "EquationToParse": "IF([Period number]=0,0,BEG() + [Investor Cofounder Return] ) ",
                                                    "MostRecentExpectedUnitErrors": null,
                                                    "ReportLines": {
                                                      "$type": "ModelMaker.UndoableCollection`1[[ModelMakerEngine.IReportLine, ModelMakerEngine]], ModelMaker.Undo",
                                                      "$values": [
                                                        {
                                                          "$ref": "4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9",
                                                  "$type": "ModelMaker.ReportLine, ModelMaker",
                                                  "AssociatedSchematicNode": {
                                                    "$id": "50",
                                                    "$type": "ModelMaker.VariableNode, ModelMaker",
                                                    "RowTotalDependent": null,
                                                    "PutCalculationOnReport": false,
                                                    "CalculateOnThisReport": null,
                                                    "PivotTableLink": null,
                                                    "ExcelNameName": "DPI",
                                                    "ExcelNameNames": {
                                                      "$type": "ModelMakerEngine.ExcelNameDictionary, ModelMakerEngine",
                                                      "$values": []
                                                    },
                                                    "NumberFormatOverride": "General",
                                                    "HasOpeningBalanceFlag": false,
                                                    "OpeningBalanceFlagAppliedName": "",
                                                    "Deletable": true,
                                                    "Comment": "",
                                                    "HasSwitchSignLine": false,
                                                    "SwitchSignForReport": false,
                                                    "MultipleInputValues": null,
                                                    "NonPrimaryInput": false,
                                                    "Max": "NaN",
                                                    "Min": "NaN",
                                                    "IsBalanceButNotCorkscrew": false,
                                                    "IsEditable": true,
                                                    "IsConstant": false,
                                                    "UniqueID": "9e3a0634-cdda-440a-a26d-d48bd8047bbc",
                                                    "Dimensions": {
                                                      "$type": "ModelMakerEngine.MMDimensions, ModelMakerEngine",
                                                      "$values": []
                                                    },
                                                    "EquationOBXInternal": "IF([Total Investor Cofounder Return] > 0 ,[Total Investor Cofounder Return] / [Cohort Loan Balance] , 0)",
                                                    "NameOfGroup": "Cohort Structure.Metrics",
                                                    "EquationToParse": "IF([Total Investor Cofounder Return] > 0 ,[Total Investor Cofounder Return] / [Cohort Loan Balance] , 0)",
                                                    "MostRecentExpectedUnitErrors": null,
                                                    "Units": {
                                                      "$id": "51",
                                                      "$type": "ModelMaker.Unit, ModelMaker",
                                                      "NumberFormatOverride": null,
                                                      "MatchAnything": false,
                                                      "ExternalRepresentation": "Ratio",
                                                      "ItemsOnTop": {
                                                        "$type": "System.Collections.Generic.List`1[[System.String, mscorlib]], mscorlib",
                                                        "$values": [
                                                          "Ratio"
                                                        ]
                                                      },
                                                      "ItemsOnBottom": {
                                                        "$type": "System.Collections.Generic.List`1[[System.String, mscorlib]], mscorlib",
                                                        "$values": []
                                                      },
                                                      "IsCurrency": false,
                                                      "ContainsSMU": false,
                                                      "IsDimensionless": false,
                                                      "InsertRowTotal": true,
                                                      "IgnoreWhenDeterminingExpectedUnits": false
                                                    },
                                                    "Name": "DPI",
                                                    "ReportLines": {
                                                      "$type": "ModelMaker.UndoableCollection`1[[ModelMakerEngine.IReportLine, ModelMakerEngine]], ModelMaker.Undo",
                                                      "$values": [
                                                        {
                                                          "$ref": "49"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
                                            "ReportLines": {
                                              "$type": "ModelMaker.UndoableCollection`1[[ModelMakerEngine.IReportLine, ModelMakerEngine]], ModelMaker.Undo",
                                              "$values": [
                                                {
                                                  "$id": "52",
                                                  "$type": "ModelMaker.Header, ModelMaker",
                                                  "HeadingLevel": 0,
                                                  "Name": "Progression",
                                                  "UnNegatedName": "Progression",
                                                  "ParentReport": {
                                                    "$ref": "13"
                                                  },
                                                  "Visible": true,
                                                  "ReportFormatName": "",
                                                  "IsNegatable": false,
                                                  "LastNameUsed": "Progression"
                                                },
                                                {
                                                  "$ref": "15"
                                                },
                                                {
                                                  "$ref": "19"
                                                },
                                                {
                                                  "$ref": "23"
                                                },
                                                {
                                                  "$id": "53",
                                                  "$type": "ModelMaker.Header, ModelMaker",
                                                  "HeadingLevel": 0,
                                                  "Name": "Companies",
                                                  "UnNegatedName": "Companies",
                                                  "ParentReport": {
                                                    "$ref": "13"
                                                  },
                                                  "Visible": true,
                                                  "ReportFormatName": "",
                                                  "IsNegatable": false,
                                                  "LastNameUsed": "Companies"
                                                },
                                                {
                                                  "$ref": "26"
                                                },
                                                {
                                                  "$ref": "32"
                                                },
                                                {
                                                  "$ref": "34"
                                                },
                                                {
                                                  "$ref": "36"
                                                },
                                                {
                                                  "$id": "54",
                                                  "$type": "ModelMaker.Header, ModelMaker",
                                                  "HeadingLevel": 0,
                                                  "Name": "Loans",
                                                  "UnNegatedName": "Loans",
                                                  "ParentReport": {
                                                    "$ref": "13"
                                                  },
                                                  "Visible": true,
                                                  "ReportFormatName": "",
                                                  "IsNegatable": false,
                                                  "LastNameUsed": "Loans"
                                                },
                                                {
                                                  "$ref": "12"
                                                },
                                                {
                                                  "$ref": "38"
                                                },
                                                {
                                                  "$id": "55",
                                                  "$type": "ModelMaker.Header, ModelMaker",
                                                  "HeadingLevel": 0,
                                                  "Name": "Returns",
                                                  "UnNegatedName": "Returns",
                                                  "ParentReport": {
                                                    "$ref": "13"
                                                  },
                                                  "Visible": true,
                                                  "ReportFormatName": "",
                                                  "IsNegatable": false,
                                                  "LastNameUsed": "Returns"
                                                },
                                                {
                                                  "$ref": "42"
                                                },
                                                {
                                                  "$ref": "45"
                                                },
                                                {
                                                  "$id": "56",
                                                  "$type": "ModelMaker.Header, ModelMaker",
                                                  "HeadingLevel": 0,
                                                  "Name": "Metrics",
                                                  "UnNegatedName": "Metrics",
                                                  "ParentReport": {
                                                    "$ref": "13"
                                                  },
                                                  "Visible": true,
                                                  "ReportFormatName": "",
                                                  "IsNegatable": false,
                                                  "LastNameUsed": "Metrics"
                                                },
                                                {
                                                  "$ref": "49"
                                                }
                                              ]
                                            },
                                            "AllowIncomingLinks": false,
                                            "AllowOutgoingLinks": false,
                                            "YPosition": -1,
                                            "Name": "Cohort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"HeadingLevel": 0,
                                          "ReportFormatName": null,
                                          "YPosition": -1,
                                          "Visible": true,
                                          "Font": null,
                                          "AllowIncomingLinks": true,
                                          "AllowOutgoingLinks": true,
                                          "Deletable": true,
                                          "Issues": null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"Loan Note",
                              "HasDefaultEquation": false,
                              "NonStandardBalanceFormula": false,
                              "EquationOBXInternal": "IF([Period number]=0,[Opening Loan Note],BEG()+ [New Company Loan Note] ) ",
                              "InitialOpeningVariable": null,
                              "Units": {
                                "$ref": "2"
                              },
                              "Visible": true,
                              "RowTotalDependent": null,
                              "PutCalculationOnReport": false,
                              "CalculateOnThisReport": null,
                              "PivotTableLink": null,
                              "ExcelNameName": "Loan_Note.BEG",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"9dc75b51-1259-476d-b5c2-ba6d1f978006",
                              "Dimensions": {
                                "$type": "ModelMakerEngine.MMDimensions, ModelMakerEngine",
                                "$values": []
                              },
                              "NameOfGroup": "Capital.Debt",
                              "EquationToParse": "IF([Period number]=0,[Opening Loan Note],BEG()+ [New Company Loan Note] ) ",
                              "MostRecentExpectedUnitErrors": null,
                              "ReportLines": {
                                "$type": "ModelMaker.UndoableCollection`1[[ModelMakerEngine.IReportLine, ModelMakerEngine]], ModelMaker.Undo",
                                "$values": [
                                  {
                                    "$ref": "8"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"57",
                            "$type": "ModelMaker.ReportLine, ModelMaker",
                            "AssociatedSchematicNode": {
                              "$id": "58",
                              "$type": "ModelMaker.StockNode, ModelMaker",
                              "OpeningOrActualsName": "",
                              "InFlows": {
                                "$type": "System.Collections.Generic.List`1[[ModelMakerEngine.IEquationNode, ModelMakerEngine]], mscorlib",
                                "$values": [
                                  {
                                    "$id": "59",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"b6e72b12-54b8-4cb1-b1db-9436ae58c781",
                                    "Dimensions": {
                                      "$type": "ModelMakerEngine.MMDimensions, ModelMakerEngine",
                                      "$values": []
                                    },
                                    "EquationOBXInternal": "IF( [Total New Capital Raised From Equity] > 0, [New Capital From Sector Cofounder]/[Price per Share],0)",
                                    "NameOfGroup": "Inputs.New Equity",
                                    "EquationToParse": "IF( [Total New Capital Raised From Equity] > 0, [New Capital From Sector Cofounder]/[Price per Share],0)",
                                    "MostRecentExpectedUnitErrors": null,
                                    "Units": {
                                      "$id": "60",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Sector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"Sector Cofounder Shares",
                              "HasDefaultEquation": false,
                              "NonStandardBalanceFormula": false,
                              "EquationOBXInternal": "IF([Period number]=0,[Opening Sector Cofounder Shares],BEG() + [New Sector Cofounder Shares]) ",
                              "InitialOpeningVariable": null,
                              "Units": {
                                "$id": "61",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"Sector_Cofounder_Shares.BEG",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"3f17c6ef-77f5-445e-a432-cb53c22ceda0",
                              "Dimensions": {
                                "$type": "ModelMakerEngine.MMDimensions, ModelMakerEngine",
                                "$values": []
                              },
                              "NameOfGroup": "Capital.Shares In Issue",
                              "EquationToParse": "IF([Period number]=0,[Opening Sector Cofounder Shares],BEG() + [New Sector Cofounder Shares]) ",
                              "MostRecentExpectedUnitErrors": null,
                              "ReportLines": {
                                "$type": "ModelMaker.UndoableCollection`1[[ModelMakerEngine.IReportLine, ModelMakerEngine]], ModelMaker.Undo",
                                "$values": [
                                  {
                                    "$ref": "57"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"62",
                            "$type": "ModelMaker.ReportLine, ModelMaker",
                            "AssociatedSchematicNode": {
                              "$id": "63",
                              "$type": "ModelMaker.StockNode, ModelMaker",
                              "OpeningOrActualsName": "",
                              "InFlows": {
                                "$type": "System.Collections.Generic.List`1[[ModelMakerEngine.IEquationNode, ModelMakerEngine]], mscorlib",
                                "$values": [
                                  {
                                    "$id": "64",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"21bd9e60-b2c9-4537-81c0-1874507c4f72",
                                    "Dimensions": {
                                      "$type": "ModelMakerEngine.MMDimensions, ModelMakerEngine",
                                      "$values": []
                                    },
                                    "EquationOBXInternal": "IF( [Total New Capital Raised From Equity] > 0, [New Capital From Studio Cofounder]/[Price per Share],0)",
                                    "NameOfGroup": "Inputs.New Equity",
                                    "EquationToParse": "IF( [Total New Capital Raised From Equity] > 0, [New Capital From Studio Cofounder]/[Price per Share],0)",
                                    "MostRecentExpectedUnitErrors": null,
                                    "Units": {
                                      "$id": "65",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Studio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"Studio Cofounder Shares",
                              "HasDefaultEquation": false,
                              "NonStandardBalanceFormula": false,
                              "EquationOBXInternal": "IF([Period number]=0,[Opening Studio Cofounder Shares],BEG() + [New Studio Cofounder Shares]) ",
                              "InitialOpeningVariable": null,
                              "Units": {
                                "$id": "66",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"Studio_Cofounder_Shares.BEG",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"ce8853cb-0dda-4d92-a406-1faaec338841",
                              "Dimensions": {
                                "$type": "ModelMakerEngine.MMDimensions, ModelMakerEngine",
                                "$values": []
                              },
                              "NameOfGroup": "Capital.Shares In Issue",
                              "EquationToParse": "IF([Period number]=0,[Opening Studio Cofounder Shares],BEG() + [New Studio Cofounder Shares]) ",
                              "MostRecentExpectedUnitErrors": null,
                              "ReportLines": {
                                "$type": "ModelMaker.UndoableCollection`1[[ModelMakerEngine.IReportLine, ModelMakerEngine]], ModelMaker.Undo",
                                "$values": [
                                  {
                                    "$ref": "62"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"67",
                            "$type": "ModelMaker.ReportLine, ModelMaker",
                            "AssociatedSchematicNode": {
                              "$id": "68",
                              "$type": "ModelMaker.StockNode, ModelMaker",
                              "OpeningOrActualsName": "",
                              "InFlows": {
                                "$type": "System.Collections.Generic.List`1[[ModelMakerEngine.IEquationNode, ModelMakerEngine]], mscorlib",
                                "$values": [
                                  {
                                    "$id": "69",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"cbf41950-e971-4409-b483-9d96afe782a1",
                                    "Dimensions": {
                                      "$type": "ModelMakerEngine.MMDimensions, ModelMakerEngine",
                                      "$values": []
                                    },
                                    "EquationOBXInternal": "IF( [Total New Capital Raised From Equity] > 0, [New Capital From Investor Cofounder]/[Price per Share],0)",
                                    "NameOfGroup": "Inputs.New Equity",
                                    "EquationToParse": "IF( [Total New Capital Raised From Equity] > 0, [New Capital From Investor Cofounder]/[Price per Share],0)",
                                    "MostRecentExpectedUnitErrors": null,
                                    "Units": {
                                      "$id": "70",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Investor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"Investor Cofounder Shares",
                              "HasDefaultEquation": false,
                              "NonStandardBalanceFormula": false,
                              "EquationOBXInternal": "IF([Period number]=0,[Opening Investor Cofounder Shares],BEG() + [New Investor Cofounder Shares]) ",
                              "InitialOpeningVariable": null,
                              "Units": {
                                "$id": "71",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"Investor_Cofounder_Shares.BEG",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"7117d90b-7c47-4b8c-8617-f5303ac6cb90",
                              "Dimensions": {
                                "$type": "ModelMakerEngine.MMDimensions, ModelMakerEngine",
                                "$values": []
                              },
                              "NameOfGroup": "Capital.Shares In Issue",
                              "EquationToParse": "IF([Period number]=0,[Opening Investor Cofounder Shares],BEG() + [New Investor Cofounder Shares]) ",
                              "MostRecentExpectedUnitErrors": null,
                              "ReportLines": {
                                "$type": "ModelMaker.UndoableCollection`1[[ModelMakerEngine.IReportLine, ModelMakerEngine]], ModelMaker.Undo",
                                "$values": [
                                  {
                                    "$ref": "67"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"72",
                            "$type": "ModelMaker.ReportLine, ModelMaker",
                            "AssociatedSchematicNode": {
                              "$id": "73",
                              "$type": "ModelMaker.StockNode, ModelMaker",
                              "OpeningOrActualsName": "",
                              "InFlows": {
                                "$type": "System.Collections.Generic.List`1[[ModelMakerEngine.IEquationNode, ModelMakerEngine]], mscorlib",
                                "$values": [
                                  {
                                    "$id": "74",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"77d633ee-1da2-4fe2-890d-12d6f3c523cd",
                                    "Dimensions": {
                                      "$type": "ModelMakerEngine.MMDimensions, ModelMakerEngine",
                                      "$values": []
                                    },
                                    "EquationOBXInternal": "IF( [Total New Capital Raised From Equity] > 0, [New Capital From Other Investor]/[Price per Share],0)",
                                    "NameOfGroup": "Capital.Shares In Issue",
                                    "EquationToParse": "IF( [Total New Capital Raised From Equity] > 0, [New Capital From Other Investor]/[Price per Share],0)",
                                    "MostRecentExpectedUnitErrors": null,
                                    "Units": {
                                      "$id": "75",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Other Investor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"Other Investor Shares",
                              "HasDefaultEquation": false,
                              "NonStandardBalanceFormula": false,
                              "EquationOBXInternal": "IF([Period number]=0,[Opening Other Investor Shares],BEG() + [New Other Investor Shares]) ",
                              "InitialOpeningVariable": null,
                              "Units": {
                                "$id": "76",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"Other_Investor_Shares.BEG",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"c65c994c-2c97-44ab-8548-cc524bcd068c",
                              "Dimensions": {
                                "$type": "ModelMakerEngine.MMDimensions, ModelMakerEngine",
                                "$values": []
                              },
                              "NameOfGroup": "Capital.Shares In Issue",
                              "EquationToParse": "IF([Period number]=0,[Opening Other Investor Shares],BEG() + [New Other Investor Shares]) ",
                              "MostRecentExpectedUnitErrors": null,
                              "ReportLines": {
                                "$type": "ModelMaker.UndoableCollection`1[[ModelMakerEngine.IReportLine, ModelMakerEngine]], ModelMaker.Undo",
                                "$values": [
                                  {
                                    "$ref": "72"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"$ref": "5"
                          },
                          {
                            "$id": "77",
                            "$type": "ModelMaker.ReportLine, ModelMaker",
                            "AssociatedSchematicNode": {
                              "$id": "78",
                              "$type": "ModelMaker.VariableNode, ModelMaker",
                              "RowTotalDependent": null,
                              "PutCalculationOnReport": false,
                              "CalculateOnThisReport": null,
                              "PivotTableLink": null,
                              "ExcelNameName": "Sector_Cofounder__",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"5d37685b-ca9b-4381-84d3-843c9b92f962",
                              "Dimensions": {
                                "$type": "ModelMakerEngine.MMDimensions, ModelMakerEngine",
                                "$values": []
                              },
                              "EquationOBXInternal": "[Sector Cofounder Shares]/[Total Shares In Issue]",
                              "NameOfGroup": "Capital.Percentage Shareholding",
                              "EquationToParse": "[Sector Cofounder Shares]/[Total Shares In Issue]",
                              "MostRecentExpectedUnitErrors": null,
                              "Units": {
                                "$id": "79",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"Sector Cofounder %",
                              "ReportLines": {
                                "$type": "ModelMaker.UndoableCollection`1[[ModelMakerEngine.IReportLine, ModelMakerEngine]], ModelMaker.Undo",
                                "$values": [
                                  {
                                    "$ref": "77"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"80",
                            "$type": "ModelMaker.ReportLine, ModelMaker",
                            "AssociatedSchematicNode": {
                              "$id": "81",
                              "$type": "ModelMaker.VariableNode, ModelMaker",
                              "RowTotalDependent": null,
                              "PutCalculationOnReport": false,
                              "CalculateOnThisReport": null,
                              "PivotTableLink": null,
                              "ExcelNameName": "Studio_Cofounder__",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"43422f5f-eea8-4e8a-922d-5c18fcf02bf5",
                              "Dimensions": {
                                "$type": "ModelMakerEngine.MMDimensions, ModelMakerEngine",
                                "$values": []
                              },
                              "EquationOBXInternal": "[Studio Cofounder Shares]/[Total Shares In Issue]",
                              "NameOfGroup": "Capital.Percentage Shareholding",
                              "EquationToParse": "[Studio Cofounder Shares]/[Total Shares In Issue]",
                              "MostRecentExpectedUnitErrors": null,
                              "Units": {
                                "$id": "82",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"Studio Cofounder %",
                              "ReportLines": {
                                "$type": "ModelMaker.UndoableCollection`1[[ModelMakerEngine.IReportLine, ModelMakerEngine]], ModelMaker.Undo",
                                "$values": [
                                  {
                                    "$ref": "77"
                                  },
                                  {
                                    "$ref": "80"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"83",
                            "$type": "ModelMaker.ReportLine, ModelMaker",
                            "AssociatedSchematicNode": {
                              "$id": "84",
                              "$type": "ModelMaker.VariableNode, ModelMaker",
                              "RowTotalDependent": null,
                              "PutCalculationOnReport": false,
                              "CalculateOnThisReport": null,
                              "PivotTableLink": null,
                              "ExcelNameName": "Investor_Cofounder__",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"e210b186-5048-42a5-b87e-981b2407c13c",
                              "Dimensions": {
                                "$type": "ModelMakerEngine.MMDimensions, ModelMakerEngine",
                                "$values": []
                              },
                              "EquationOBXInternal": "[Investor Cofounder Shares]/[Total Shares In Issue]",
                              "NameOfGroup": "Capital.Percentage Shareholding",
                              "EquationToParse": "[Investor Cofounder Shares]/[Total Shares In Issue]",
                              "MostRecentExpectedUnitErrors": null,
                              "Units": {
                                "$id": "85",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"Investor Cofounder %",
                              "ReportLines": {
                                "$type": "ModelMaker.UndoableCollection`1[[ModelMakerEngine.IReportLine, ModelMakerEngine]], ModelMaker.Undo",
                                "$values": [
                                  {
                                    "$ref": "83"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"86",
                            "$type": "ModelMaker.ReportLine, ModelMaker",
                            "AssociatedSchematicNode": {
                              "$id": "87",
                              "$type": "ModelMaker.VariableNode, ModelMaker",
                              "RowTotalDependent": null,
                              "PutCalculationOnReport": false,
                              "CalculateOnThisReport": null,
                              "PivotTableLink": null,
                              "ExcelNameName": "Other_Investor__",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"8743809a-78be-4633-8604-7e5ab6ba91d3",
                              "Dimensions": {
                                "$type": "ModelMakerEngine.MMDimensions, ModelMakerEngine",
                                "$values": []
                              },
                              "EquationOBXInternal": "[Other Investor Shares]/[Total Shares In Issue]",
                              "NameOfGroup": "Capital.Percentage Shareholding",
                              "EquationToParse": "[Other Investor Shares]/[Total Shares In Issue]",
                              "MostRecentExpectedUnitErrors": null,
                              "Units": {
                                "$id": "88",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"Other Investor %",
                              "ReportLines": {
                                "$type": "ModelMaker.UndoableCollection`1[[ModelMakerEngine.IReportLine, ModelMakerEngine]], ModelMaker.Undo",
                                "$values": [
                                  {
                                    "$ref": "86"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"89",
                            "$type": "ModelMaker.ReportLine, ModelMaker",
                            "AssociatedSchematicNode": {
                              "$id": "90",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"f8b50f74-458c-4a2c-93f0-61d5adf367c5",
                              "Dimensions": {
                                "$type": "ModelMakerEngine.MMDimensions, ModelMakerEngine",
                                "$values": []
                              },
                              "EquationOBXInternal": "",
                              "NameOfGroup": "Inputs.New Equity",
                              "EquationToParse": "",
                              "MostRecentExpectedUnitErrors": null,
                              "Units": {
                                "$id": "91",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"Opening Price per Share",
                              "ReportLines": {
                                "$type": "ModelMaker.UndoableCollection`1[[ModelMakerEngine.IReportLine, ModelMakerEngine]], ModelMaker.Undo",
                                "$values": [
                                  {
                                    "$ref": "89"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null,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
                      "ReportLines": {
                        "$type": "ModelMaker.UndoableCollection`1[[ModelMakerEngine.IReportLine, ModelMakerEngine]], ModelMaker.Undo",
                        "$values": [
                          {
                            "$id": "92",
                            "$type": "ModelMaker.Header, ModelMaker",
                            "HeadingLevel": 0,
                            "Name": "Debt",
                            "UnNegatedName": "Debt",
                            "ParentReport": {
                              "$ref": "6"
                            },
                            "Visible": true,
                            "ReportFormatName": "",
                            "IsNegatable": false,
                            "LastNameUsed": "Debt"
                          },
                          {
                            "$ref": "8"
                          },
                          {
                            "$id": "93",
                            "$type": "ModelMaker.ReportLine, ModelMaker",
                            "AssociatedSchematicNode": {
                              "$id": "94",
                              "$type": "ModelMaker.VariableNode, ModelMaker",
                              "RowTotalDependent": null,
                              "PutCalculationOnReport": false,
                              "CalculateOnThisReport": null,
                              "PivotTableLink": null,
                              "ExcelNameName": "Total_Debt",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"57cf9e90-96d8-4f8a-a5af-b42368a50df3",
                              "Dimensions": {
                                "$type": "ModelMakerEngine.MMDimensions, ModelMakerEngine",
                                "$values": []
                              },
                              "EquationOBXInternal": "",
                              "NameOfGroup": "Capital",
                              "EquationToParse": "",
                              "MostRecentExpectedUnitErrors": null,
                              "Units": {
                                "$ref": "2"
                              },
                              "Name": "Total Debt",
                              "ReportLines": {
                                "$type": "ModelMaker.UndoableCollection`1[[ModelMakerEngine.IReportLine, ModelMakerEngine]], ModelMaker.Undo",
                                "$values": [
                                  {
                                    "$ref": "93"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"95",
                            "$type": "ModelMaker.Header, ModelMaker",
                            "HeadingLevel": 0,
                            "Name": "Shares in Issue",
                            "UnNegatedName": "Shares in Issue",
                            "ParentReport": {
                              "$ref": "6"
                            },
                            "Visible": true,
                            "ReportFormatName": "",
                            "IsNegatable": false,
                            "LastNameUsed": "Shares in Issue"
                          },
                          {
                            "$ref": "57"
                          },
                          {
                            "$ref": "62"
                          },
                          {
                            "$ref": "67"
                          },
                          {
                            "$ref": "72"
                          },
                          {
                            "$ref": "5"
                          },
                          {
                            "$id": "96",
                            "$type": "ModelMaker.Header, ModelMaker",
                            "HeadingLevel": 0,
                            "Name": "Percentage Shareholding",
                            "UnNegatedName": "Percentage Shareholding",
                            "ParentReport": {
                              "$ref": "6"
                            },
                            "Visible": true,
                            "ReportFormatName": "",
                            "IsNegatable": false,
                            "LastNameUsed": "Percentage Shareholding"
                          },
                          {
                            "$ref": "77"
                          },
                          {
                            "$ref": "80"
                          },
                          {
                            "$ref": "83"
                          },
                          {
                            "$ref": "86"
                          },
                          {
                            "$id": "97",
                            "$type": "ModelMaker.ReportLine, ModelMaker",
                            "AssociatedSchematicNode": {
                              "$id": "98",
                              "$type": "ModelMaker.VariableNode, ModelMaker",
                              "RowTotalDependent": null,
                              "PutCalculationOnReport": false,
                              "CalculateOnThisReport": null,
                              "PivotTableLink": null,
                              "ExcelNameName": "Total__",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"3872e546-4ece-4296-89fc-e1006cf63cb4",
                              "Dimensions": {
                                "$type": "ModelMakerEngine.MMDimensions, ModelMakerEngine",
                                "$values": []
                              },
                              "EquationOBXInternal": "",
                              "NameOfGroup": "Capital",
                              "EquationToParse": "",
                              "MostRecentExpectedUnitErrors": null,
                              "Units": {
                                "$id": "99",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"Total %",
                              "ReportLines": {
                                "$type": "ModelMaker.UndoableCollection`1[[ModelMakerEngine.IReportLine, ModelMakerEngine]], ModelMaker.Undo",
                                "$values": [
                                  {
                                    "$ref": "97"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"100",
                            "$type": "ModelMaker.Header, ModelMaker",
                            "HeadingLevel": 0,
                            "Name": "Financing",
                            "UnNegatedName": "Financing",
                            "ParentReport": {
                              "$ref": "6"
                            },
                            "Visible": true,
                            "ReportFormatName": "",
                            "IsNegatable": false,
                            "LastNameUsed": "Financing"
                          },
                          {
                            "$id": "101",
                            "$type": "ModelMaker.ReportLine, ModelMaker",
                            "AssociatedSchematicNode": {
                              "$id": "102",
                              "$type": "ModelMaker.VariableNode, ModelMaker",
                              "RowTotalDependent": null,
                              "PutCalculationOnReport": false,
                              "CalculateOnThisReport": null,
                              "PivotTableLink": null,
                              "ExcelNameName": "Pre_Money_Valuation",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"103",
                                    "$type": "ModelMaker.DimensionedArrayValues, ModelMaker",
                                    "Elements": {
                                      "$type": "ModelMakerEngine.MMElements, ModelMakerEngine",
                                      "$values": []
                                    },
                                    "Values": {
                                      "$type": "System.Collections.Generic.List`1[[System.Object, mscorlib]], mscorlib",
                                      "$values": [
                                        "0",
                                        "2500000",
                                        "4250000",
                                        "8500000",
                                        "",
                                        "",
                                        "",
                                        "",
                                        "",
                                        "",
                                        ""
                                      ]
                                    }
                                  }
                                ]
                              },
                              "NonPrimaryInput": false,
                              "Max": "NaN",
                              "Min": "NaN",
                              "IsBalanceButNotCorkscrew": false,
                              "IsEditable": true,
                              "IsConstant": false,
                              "UniqueID": "dc81a5aa-a5ac-4d7e-a45f-62ce95f69953",
                              "Dimensions": {
                                "$type": "ModelMakerEngine.MMDimensions, ModelMakerEngine",
                                "$values": []
                              },
                              "EquationOBXInternal": "{0,2500000,4250000,8500000,,,,,,,}",
                              "NameOfGroup": "Inputs.New Equity",
                              "EquationToParse": "{0,2500000,4250000,8500000,,,,,,,}",
                              "MostRecentExpectedUnitErrors": null,
                              "Units": {
                                "$ref": "2"
                              },
                              "Name": "Pre-Money Valuation",
                              "ReportLines": {
                                "$type": "ModelMaker.UndoableCollection`1[[ModelMakerEngine.IReportLine, ModelMakerEngine]], ModelMaker.Undo",
                                "$values": [
                                  {
                                    "$ref": "101"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"104",
                            "$type": "ModelMaker.ReportLine, ModelMaker",
                            "AssociatedSchematicNode": {
                              "$id": "105",
                              "$type": "ModelMaker.VariableNode, ModelMaker",
                              "RowTotalDependent": null,
                              "PutCalculationOnReport": false,
                              "CalculateOnThisReport": null,
                              "PivotTableLink": null,
                              "ExcelNameName": "Total_New_Capital_Raised_From_Equity",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"0b4e8a9d-b5d0-4bad-8dcc-f713b7baf955",
                              "Dimensions": {
                                "$type": "ModelMakerEngine.MMDimensions, ModelMakerEngine",
                                "$values": []
                              },
                              "EquationOBXInternal": "[New Capital From Sector Cofounder]+[New Capital From Studio Cofounder]+[New Capital From Investor Cofounder]+[New Capital From Other Investor]",
                              "NameOfGroup": "Financing",
                              "EquationToParse": "[New Capital From Sector Cofounder]+[New Capital From Studio Cofounder]+[New Capital From Investor Cofounder]+[New Capital From Other Investor]",
                              "MostRecentExpectedUnitErrors": null,
                              "Units": {
                                "$ref": "2"
                              },
                              "Name": "Total New Capital Raised From Equity",
                              "ReportLines": {
                                "$type": "ModelMaker.UndoableCollection`1[[ModelMakerEngine.IReportLine, ModelMakerEngine]], ModelMaker.Undo",
                                "$values": [
                                  {
                                    "$ref": "104"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"106",
                            "$type": "ModelMaker.ReportLine, ModelMaker",
                            "AssociatedSchematicNode": {
                              "$id": "107",
                              "$type": "ModelMaker.VariableNode, ModelMaker",
                              "RowTotalDependent": null,
                              "PutCalculationOnReport": false,
                              "CalculateOnThisReport": null,
                              "PivotTableLink": null,
                              "ExcelNameName": "Post_Money_Valuation",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"a03891c3-6668-4596-9877-8a29121c679f",
                              "Dimensions": {
                                "$type": "ModelMakerEngine.MMDimensions, ModelMakerEngine",
                                "$values": []
                              },
                              "EquationOBXInternal": "",
                              "NameOfGroup": "Financing",
                              "EquationToParse": "",
                              "MostRecentExpectedUnitErrors": null,
                              "Units": {
                                "$ref": "2"
                              },
                              "Name": "Post-Money Valuation",
                              "ReportLines": {
                                "$type": "ModelMaker.UndoableCollection`1[[ModelMakerEngine.IReportLine, ModelMakerEngine]], ModelMaker.Undo",
                                "$values": [
                                  {
                                    "$ref": "106"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"108",
                            "$type": "ModelMaker.Header, ModelMaker",
                            "HeadingLevel": 0,
                            "Name": "Share Price",
                            "UnNegatedName": "Share Price",
                            "ParentReport": {
                              "$ref": "6"
                            },
                            "Visible": true,
                            "ReportFormatName": "",
                            "IsNegatable": false,
                            "LastNameUsed": "Share Price"
                          },
                          {
                            "$id": "109",
                            "$type": "ModelMaker.ReportLine, ModelMaker",
                            "AssociatedSchematicNode": {
                              "$id": "110",
                              "$type": "ModelMaker.VariableNode, ModelMaker",
                              "RowTotalDependent": null,
                              "PutCalculationOnReport": false,
                              "CalculateOnThisReport": null,
                              "PivotTableLink": null,
                              "ExcelNameName": "Price_per_Share",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"45a00a80-0e1d-46d2-b612-7e14c79c094e",
                              "Dimensions": {
                                "$type": "ModelMakerEngine.MMDimensions, ModelMakerEngine",
                                "$values": []
                              },
                              "EquationOBXInternal": "IF( [Period number] =1, [Nominal Price per Share], IF([Total New Capital Raised From Equity] = 0, PREVIOUSVALUE(), [Pre-Money Valuation]/PREVIOUSVALUE([Total Shares In Issue]) ))",
                              "NameOfGroup": "Financing",
                              "EquationToParse": "IF( [Period number] =1, [Nominal Price per Share], IF([Total New Capital Raised From Equity] = 0, PREVIOUSVALUE(), [Pre-Money Valuation]/PREVIOUSVALUE([Total Shares In Issue]) ))",
                              "MostRecentExpectedUnitErrors": {
                                "$type": "System.Collections.Generic.List`1[[System.String, mscorlib]], mscorlib",
                                "$values": [
                                  "The TRUE part of the IF function measured in GBP but the FALSE part that has no units"
                                ]
                              },
                              "Units": {
                                "$id": "111",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"Price per Share",
                              "ReportLines": {
                                "$type": "ModelMaker.UndoableCollection`1[[ModelMakerEngine.IReportLine, ModelMakerEngine]], ModelMaker.Undo",
                                "$values": [
                                  {
                                    "$ref": "109"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"112",
                            "$type": "ModelMaker.Header, ModelMaker",
                            "HeadingLevel": 0,
                            "Name": "Equity Value",
                            "UnNegatedName": "Equity Value",
                            "ParentReport": {
                              "$ref": "6"
                            },
                            "Visible": true,
                            "ReportFormatName": "",
                            "IsNegatable": false,
                            "LastNameUsed": "Equity Value"
                          },
                          {
                            "$id": "113",
                            "$type": "ModelMaker.ReportLine, ModelMaker",
                            "AssociatedSchematicNode": {
                              "$id": "114",
                              "$type": "ModelMaker.VariableNode, ModelMaker",
                              "RowTotalDependent": null,
                              "PutCalculationOnReport": false,
                              "CalculateOnThisReport": null,
                              "PivotTableLink": null,
                              "ExcelNameName": "Sector_Cofounder_Value",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"f0a9be30-2c71-4770-a1dc-15fa385a5c59",
                              "Dimensions": {
                                "$type": "ModelMakerEngine.MMDimensions, ModelMakerEngine",
                                "$values": []
                              },
                              "EquationOBXInternal": "[Sector Cofounder Shares]*[Price per Share]",
                              "NameOfGroup": "Capital Structure.Equity Value",
                              "EquationToParse": "[Sector Cofounder Shares]*[Price per Share]",
                              "MostRecentExpectedUnitErrors": null,
                              "Units": {
                                "$id": "115",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"Sector Cofounder Value",
                              "ReportLines": {
                                "$type": "ModelMaker.UndoableCollection`1[[ModelMakerEngine.IReportLine, ModelMakerEngine]], ModelMaker.Undo",
                                "$values": [
                                  {
                                    "$ref": "113"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"116",
                            "$type": "ModelMaker.ReportLine, ModelMaker",
                            "AssociatedSchematicNode": {
                              "$id": "117",
                              "$type": "ModelMaker.VariableNode, ModelMaker",
                              "RowTotalDependent": null,
                              "PutCalculationOnReport": false,
                              "CalculateOnThisReport": null,
                              "PivotTableLink": null,
                              "ExcelNameName": "Studio_Cofounder_Value",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"d0c89a94-be7b-4935-89c4-87d272d2f32f",
                              "Dimensions": {
                                "$type": "ModelMakerEngine.MMDimensions, ModelMakerEngine",
                                "$values": []
                              },
                              "EquationOBXInternal": "[Studio Cofounder Shares]*[Price per Share]",
                              "NameOfGroup": "Capital Structure.Equity Value",
                              "EquationToParse": "[Studio Cofounder Shares]*[Price per Share]",
                              "MostRecentExpectedUnitErrors": null,
                              "Units": {
                                "$id": "118",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"Studio Cofounder Value",
                              "ReportLines": {
                                "$type": "ModelMaker.UndoableCollection`1[[ModelMakerEngine.IReportLine, ModelMakerEngine]], ModelMaker.Undo",
                                "$values": [
                                  {
                                    "$ref": "116"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"119",
                            "$type": "ModelMaker.ReportLine, ModelMaker",
                            "AssociatedSchematicNode": {
                              "$id": "120",
                              "$type": "ModelMaker.VariableNode, ModelMaker",
                              "RowTotalDependent": null,
                              "PutCalculationOnReport": false,
                              "CalculateOnThisReport": null,
                              "PivotTableLink": null,
                              "ExcelNameName": "Investor_Cofounder_Value",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"14050c32-62f0-4fe2-aca5-137ba8b7aaff",
                              "Dimensions": {
                                "$type": "ModelMakerEngine.MMDimensions, ModelMakerEngine",
                                "$values": []
                              },
                              "EquationOBXInternal": "[Investor Cofounder Shares]*[Price per Share]",
                              "NameOfGroup": "Capital Structure.Equity Value",
                              "EquationToParse": "[Investor Cofounder Shares]*[Price per Share]",
                              "MostRecentExpectedUnitErrors": null,
                              "Units": {
                                "$id": "121",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"Investor Cofounder Value",
                              "ReportLines": {
                                "$type": "ModelMaker.UndoableCollection`1[[ModelMakerEngine.IReportLine, ModelMakerEngine]], ModelMaker.Undo",
                                "$values": [
                                  {
                                    "$ref": "119"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"122",
                            "$type": "ModelMaker.ReportLine, ModelMaker",
                            "AssociatedSchematicNode": {
                              "$id": "123",
                              "$type": "ModelMaker.VariableNode, ModelMaker",
                              "RowTotalDependent": null,
                              "PutCalculationOnReport": false,
                              "CalculateOnThisReport": null,
                              "PivotTableLink": null,
                              "ExcelNameName": "Other_Investor_Value",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"9ec1c3a8-81b0-4aaf-88d2-a8206fca3ae0",
                              "Dimensions": {
                                "$type": "ModelMakerEngine.MMDimensions, ModelMakerEngine",
                                "$values": []
                              },
                              "EquationOBXInternal": "[Other Investor Shares]*[Price per Share]",
                              "NameOfGroup": "Capital Structure.Equity Value",
                              "EquationToParse": "[Other Investor Shares]*[Price per Share]",
                              "MostRecentExpectedUnitErrors": null,
                              "Units": {
                                "$id": "124",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"Other Investor Value",
                              "ReportLines": {
                                "$type": "ModelMaker.UndoableCollection`1[[ModelMakerEngine.IReportLine, ModelMakerEngine]], ModelMaker.Undo",
                                "$values": [
                                  {
                                    "$ref": "122"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"125",
                            "$type": "ModelMaker.ReportLine, ModelMaker",
                            "AssociatedSchematicNode": {
                              "$id": "126",
                              "$type": "ModelMaker.VariableNode, ModelMaker",
                              "RowTotalDependent": null,
                              "PutCalculationOnReport": false,
                              "CalculateOnThisReport": null,
                              "PivotTableLink": null,
                              "ExcelNameName": "Total_Equity_Value",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"54aade9d-a91c-4499-a77f-3037a33abbf5",
                              "Dimensions": {
                                "$type": "ModelMakerEngine.MMDimensions, ModelMakerEngine",
                                "$values": []
                              },
                              "EquationOBXInternal": "",
                              "NameOfGroup": "Capital Structure.Equity Value",
                              "EquationToParse": "",
                              "MostRecentExpectedUnitErrors": null,
                              "Units": {
                                "$ref": "2"
                              },
                              "Name": "Total Equity Value",
                              "ReportLines": {
                                "$type": "ModelMaker.UndoableCollection`1[[ModelMakerEngine.IReportLine, ModelMakerEngine]], ModelMaker.Undo",
                                "$values": [
                                  {
                                    "$ref": "125"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"127",
                            "$type": "ModelMaker.Header, ModelMaker",
                            "HeadingLevel": 0,
                            "Name": "Proceeds From Exit",
                            "UnNegatedName": "Proceeds From Exit",
                            "ParentReport": {
                              "$ref": "6"
                            },
                            "Visible": true,
                            "ReportFormatName": "",
                            "IsNegatable": false,
                            "LastNameUsed": "Proceeds From Exit"
                          },
                          {
                            "$id": "128",
                            "$type": "ModelMaker.ReportLine, ModelMaker",
                            "AssociatedSchematicNode": {
                              "$id": "129",
                              "$type": "ModelMaker.VariableNode, ModelMaker",
                              "RowTotalDependent": null,
                              "PutCalculationOnReport": false,
                              "CalculateOnThisReport": null,
                              "PivotTableLink": null,
                              "ExcelNameName": "Exit_Proceeds",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"ecc350cc-fa8b-4687-9b43-93f32b151fa2",
                              "Dimensions": {
                                "$type": "ModelMakerEngine.MMDimensions, ModelMakerEngine",
                                "$values": []
                              },
                              "EquationOBXInternal": " [Exit Value]",
                              "NameOfGroup": "Company Capital Structure.Exit",
                              "EquationToParse": " [Exit Value]",
                              "MostRecentExpectedUnitErrors": null,
                              "Units": {
                                "$ref": "2"
                              },
                              "Name": "Exit Proceeds",
                              "ReportLines": {
                                "$type": "ModelMaker.UndoableCollection`1[[ModelMakerEngine.IReportLine, ModelMakerEngine]], ModelMaker.Undo",
                                "$values": [
                                  {
                                    "$ref": "128"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"130",
                            "$type": "ModelMaker.Header, ModelMaker",
                            "HeadingLevel": 0,
                            "Name": "Breakdown in proceeds from Exit",
                            "UnNegatedName": "Breakdown in proceeds from Exit",
                            "ParentReport": {
                              "$ref": "6"
                            },
                            "Visible": true,
                            "ReportFormatName": "",
                            "IsNegatable": false,
                            "LastNameUsed": "Breakdown in proceeds from Exit"
                          },
                          {
                            "$id": "131",
                            "$type": "ModelMaker.ReportLine, ModelMaker",
                            "AssociatedSchematicNode": {
                              "$id": "132",
                              "$type": "ModelMaker.VariableNode, ModelMaker",
                              "RowTotalDependent": null,
                              "PutCalculationOnReport": false,
                              "CalculateOnThisReport": null,
                              "PivotTableLink": null,
                              "ExcelNameName": "Loan_and_Redemption_Premium_Repayment",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"9218092b-a1bd-4ac0-8562-145eec18630d",
                              "Dimensions": {
                                "$type": "ModelMakerEngine.MMDimensions, ModelMakerEngine",
                                "$values": []
                              },
                              "EquationOBXInternal": "IF([Exit Proceeds]>[Loan Repayment], [Loan Repayment], [Exit Proceeds])",
                              "NameOfGroup": "Company Capital Structure.Exit",
                              "EquationToParse": "IF([Exit Proceeds]>[Loan Repayment], [Loan Repayment], [Exit Proceeds])",
                              "MostRecentExpectedUnitErrors": null,
                              "Units": {
                                "$ref": "2"
                              },
                              "Name": "Loan and Redemption Premium Repayment",
                              "ReportLines": {
                                "$type": "ModelMaker.UndoableCollection`1[[ModelMakerEngine.IReportLine, ModelMakerEngine]], ModelMaker.Undo",
                                "$values": [
                                  {
                                    "$ref": "131"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"133",
                            "$type": "ModelMaker.ReportLine, ModelMaker",
                            "AssociatedSchematicNode": {
                              "$id": "134",
                              "$type": "ModelMaker.VariableNode, ModelMaker",
                              "RowTotalDependent": null,
                              "PutCalculationOnReport": false,
                              "CalculateOnThisReport": null,
                              "PivotTableLink": null,
                              "ExcelNameName": "Proceeds_to_Sector_Cofounder",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"93ca1dff-3d1a-4c9c-80ad-547652829fce",
                              "Dimensions": {
                                "$type": "ModelMakerEngine.MMDimensions, ModelMakerEngine",
                                "$values": []
                              },
                              "EquationOBXInternal": "[Proceeds After Loan Repayment]*[Sector Cofounder %]",
                              "NameOfGroup": "Company Capital Structure.Exit",
                              "EquationToParse": "[Proceeds After Loan Repayment]*[Sector Cofounder %]",
                              "MostRecentExpectedUnitErrors": null,
                              "Units": {
                                "$ref": "2"
                              },
                              "Name": "Proceeds to Sector Cofounder",
                              "ReportLines": {
                                "$type": "ModelMaker.UndoableCollection`1[[ModelMakerEngine.IReportLine, ModelMakerEngine]], ModelMaker.Undo",
                                "$values": [
                                  {
                                    "$ref": "133"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"135",
                            "$type": "ModelMaker.ReportLine, ModelMaker",
                            "AssociatedSchematicNode": {
                              "$id": "136",
                              "$type": "ModelMaker.VariableNode, ModelMaker",
                              "RowTotalDependent": null,
                              "PutCalculationOnReport": false,
                              "CalculateOnThisReport": null,
                              "PivotTableLink": null,
                              "ExcelNameName": "Proceeds_to_Studio_Cofounder",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"d913332c-2cd8-42c1-9d7c-4f3927424e77",
                              "Dimensions": {
                                "$type": "ModelMakerEngine.MMDimensions, ModelMakerEngine",
                                "$values": []
                              },
                              "EquationOBXInternal": "[Proceeds After Loan Repayment]*[Studio Cofounder %]",
                              "NameOfGroup": "Company Capital Structure.Exit",
                              "EquationToParse": "[Proceeds After Loan Repayment]*[Studio Cofounder %]",
                              "MostRecentExpectedUnitErrors": null,
                              "Units": {
                                "$id": "137",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Studio Cofounder",
                              "ReportLines": {
                                "$type": "ModelMaker.UndoableCollection`1[[ModelMakerEngine.IReportLine, ModelMakerEngine]], ModelMaker.Undo",
                                "$values": [
                                  {
                                    "$ref": "135"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"138",
                            "$type": "ModelMaker.ReportLine, ModelMaker",
                            "AssociatedSchematicNode": {
                              "$id": "139",
                              "$type": "ModelMaker.VariableNode, ModelMaker",
                              "RowTotalDependent": null,
                              "PutCalculationOnReport": false,
                              "CalculateOnThisReport": null,
                              "PivotTableLink": null,
                              "ExcelNameName": "Proceeds_to_Investor_Cofounder",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"101c97b5-c7ae-4e21-ba83-de2388202bd3",
                              "Dimensions": {
                                "$type": "ModelMakerEngine.MMDimensions, ModelMakerEngine",
                                "$values": []
                              },
                              "EquationOBXInternal": "[Proceeds After Loan Repayment]*[Investor Cofounder %]",
                              "NameOfGroup": "Company Capital Structure.Exit",
                              "EquationToParse": "[Proceeds After Loan Repayment]*[Investor Cofounder %]",
                              "MostRecentExpectedUnitErrors": null,
                              "Units": {
                                "$id": "140",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Investor Cofounder",
                              "ReportLines": {
                                "$type": "ModelMaker.UndoableCollection`1[[ModelMakerEngine.IReportLine, ModelMakerEngine]], ModelMaker.Undo",
                                "$values": [
                                  {
                                    "$ref": "138"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6,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"141",
                            "$type": "ModelMaker.ReportLine, ModelMaker",
                            "AssociatedSchematicNode": {
                              "$id": "142",
                              "$type": "ModelMaker.VariableNode, ModelMaker",
                              "RowTotalDependent": null,
                              "PutCalculationOnReport": false,
                              "CalculateOnThisReport": null,
                              "PivotTableLink": null,
                              "ExcelNameName": "Proceeds_to_Other_Investor",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"f9014cd1-9640-4868-911b-257393fddc49",
                              "Dimensions": {
                                "$type": "ModelMakerEngine.MMDimensions, ModelMakerEngine",
                                "$values": []
                              },
                              "EquationOBXInternal": "[Proceeds After Loan Repayment]*[Other Investor %]",
                              "NameOfGroup": "Company Capital Structure.Exit",
                              "EquationToParse": "[Proceeds After Loan Repayment]*[Other Investor %]",
                              "MostRecentExpectedUnitErrors": null,
                              "Units": {
                                "$id": "143",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Other Investor",
                              "ReportLines": {
                                "$type": "ModelMaker.UndoableCollection`1[[ModelMakerEngine.IReportLine, ModelMakerEngine]], ModelMaker.Undo",
                                "$values": [
                                  {
                                    "$ref": "141"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7,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"144",
                            "$type": "ModelMaker.ReportLine, ModelMaker",
                            "AssociatedSchematicNode": {
                              "$id": "145",
                              "$type": "ModelMaker.VariableNode, ModelMaker",
                              "RowTotalDependent": null,
                              "PutCalculationOnReport": false,
                              "CalculateOnThisReport": null,
                              "PivotTableLink": null,
                              "ExcelNameName": "Total_Exit_Proceeds",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"bd8532d3-1d2e-4bac-afb2-1e3fc9f6f95b",
                              "Dimensions": {
                                "$type": "ModelMakerEngine.MMDimensions, ModelMakerEngine",
                                "$values": []
                              },
                              "EquationOBXInternal": "",
                              "NameOfGroup": "Defect",
                              "EquationToParse": "",
                              "MostRecentExpectedUnitErrors": null,
                              "Units": {
                                "$ref": "2"
                              },
                              "Name": "Total Exit Proceeds",
                              "ReportLines": {
                                "$type": "ModelMaker.UndoableCollection`1[[ModelMakerEngine.IReportLine, ModelMakerEngine]], ModelMaker.Undo",
                                "$values": [
                                  {
                                    "$ref": "144"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
                      "AllowIncomingLinks": false,
                      "AllowOutgoingLinks": false,
                      "YPosition": -1,
                      "Name": "Company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"HeadingLevel": 0,
                    "ReportFormatName": null,
                    "YPosition": -1,
                    "Visible": true,
                    "Font": null,
                    "AllowIncomingLinks": true,
                    "AllowOutgoingLinks": true,
                    "Deletable": true,
                    "Issues": null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"98"
            },
            {
              "$ref": "94"
            },
            {
              "$ref": "145"
            },
            {
              "$ref": "37"
            }
          ]
        },
        "AllowAddChildren": true,
        "AllowRemoveChildren": true,
        "IsImported": false,
        "IsChecksGroup": false,
        "IsAlertsGroup": false,
        "IsChecksAndAlertsGroup": false,
        "IsUnallocatedGroup": true,
        "IsInputsGroup": false,
        "IsFlag": false,
        "IsTimeAndFlagsGroup": false,
        "DimensionsAcross": {
          "$type": "ModelMakerEngine.MMDimensions, ModelMakerEngine",
          "$values": []
        },
        "TimeAxis": 0,
        "IndexInParent": 0,
        "Name": "Defect",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"146",
        "$type": "ModelMaker.GroupNode, ModelMaker",
        "TabOrHeaderColour": "",
        "Comment": "",
        "NameOfGroup": null,
        "YPosition": 0,
        "Folded": false,
        "Font": null,
        "Children": {
          "$type": "ModelMaker.GroupNodeChildCollection, ModelMaker",
          "$values": [
            {
              "$id": "147",
              "$type": "ModelMaker.VariableNode, ModelMaker",
              "RowTotalDependent": null,
              "PutCalculationOnReport": false,
              "CalculateOnThisReport": null,
              "PivotTableLink": null,
              "ExcelNameName": "Start_date",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"3c77b01b-78e3-44d9-be3a-886c1b021192",
              "Dimensions": {
                "$type": "ModelMakerEngine.MMDimensions, ModelMakerEngine",
                "$values": []
              },
              "EquationOBXInternal": "45170",
              "NameOfGroup": "Inputs",
              "EquationToParse": "45170",
              "MostRecentExpectedUnitErrors": null,
              "Units": {
                "$id": "148",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"Start date",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7,
              "IsStandardNode": true,
              "WarnMessage": null,
              "HasStandardDescription": false,
              "HasStandardName": true,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"149",
              "$type": "ModelMaker.VariableNode, ModelMaker",
              "RowTotalDependent": null,
              "PutCalculationOnReport": false,
              "CalculateOnThisReport": null,
              "PivotTableLink": null,
              "ExcelNameName": "Financial_year_end_month",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"c067fcc9-9a66-465d-9b85-9c6c6eaef4e5",
              "Dimensions": {
                "$type": "ModelMakerEngine.MMDimensions, ModelMakerEngine",
                "$values": []
              },
              "EquationOBXInternal": "8",
              "NameOfGroup": "Inputs",
              "EquationToParse": "8",
              "MostRecentExpectedUnitErrors": null,
              "Units": {
                "$ref": "2"
              },
              "Name": "Financial year end month",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6,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"150",
              "$type": "ModelMaker.VariableNode, ModelMaker",
              "RowTotalDependent": null,
              "PutCalculationOnReport": false,
              "CalculateOnThisReport": null,
              "PivotTableLink": null,
              "ExcelNameName": "Months_per_period",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"d1683086-d0d3-4c46-ad30-195fabe3fe5c",
              "Dimensions": {
                "$type": "ModelMakerEngine.MMDimensions, ModelMakerEngine",
                "$values": []
              },
              "EquationOBXInternal": "12",
              "NameOfGroup": "Inputs",
              "EquationToParse": "12",
              "MostRecentExpectedUnitErrors": null,
              "Units": {
                "$id": "151",
                "$type": "ModelMaker.Unit, ModelMaker",
                "NumberFormatOverride": null,
                "MatchAnything": false,
                "ExternalRepresentation": "Months",
                "ItemsOnTop": {
                  "$type": "System.Collections.Generic.List`1[[System.String, mscorlib]], mscorlib",
                  "$values": [
                    "month"
                  ]
                },
                "ItemsOnBottom": {
                  "$type": "System.Collections.Generic.List`1[[System.String, mscorlib]], mscorlib",
                  "$values": []
                },
                "IsCurrency": false,
                "ContainsSMU": false,
                "IsDimensionless": false,
                "InsertRowTotal": true,
                "IgnoreWhenDeterminingExpectedUnits": false
              },
              "Name": "Months per period",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11,
              "IsStandardNode": true,
              "WarnMessage": null,
              "HasStandardDescription": false,
              "HasStandardName": true,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"152",
              "$type": "ModelMaker.VariableNode, ModelMaker",
              "RowTotalDependent": null,
              "PutCalculationOnReport": false,
              "CalculateOnThisReport": null,
              "PivotTableLink": null,
              "ExcelNameName": "Periods_per_Year",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true,
              "UniqueID": "ee2721e7-b4e3-47f9-ba49-f4f03e2b4b7f",
              "Dimensions": {
                "$type": "ModelMakerEngine.MMDimensions, ModelMakerEngine",
                "$values": []
              },
              "EquationOBXInternal": "1",
              "NameOfGroup": "Inputs",
              "EquationToParse": "1",
              "MostRecentExpectedUnitErrors": null,
              "Units": {
                "$id": "153",
                "$type": "ModelMaker.Unit, ModelMaker",
                "NumberFormatOverride": null,
                "MatchAnything": false,
                "ExternalRepresentation": "Months",
                "ItemsOnTop": {
                  "$type": "System.Collections.Generic.List`1[[System.String, mscorlib]], mscorlib",
                  "$values": [
                    "month"
                  ]
                },
                "ItemsOnBottom": {
                  "$type": "System.Collections.Generic.List`1[[System.String, mscorlib]], mscorlib",
                  "$values": []
                },
                "IsCurrency": false,
                "ContainsSMU": false,
                "IsDimensionless": false,
                "InsertRowTotal": true,
                "IgnoreWhenDeterminingExpectedUnits": false
              },
              "Name": "Periods per Year",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"154",
              "$type": "ModelMaker.GroupNode, ModelMaker",
              "TabOrHeaderColour": "",
              "Comment": "",
              "NameOfGroup": "Inputs",
              "YPosition": 4,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"Model Constants",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"155",
              "$type": "ModelMaker.GroupNode, ModelMaker",
              "TabOrHeaderColour": "",
              "Comment": "",
              "NameOfGroup": "Inputs",
              "YPosition": 5,
              "Folded": false,
              "Font": null,
              "Children": {
                "$type": "ModelMaker.GroupNodeChildCollection, ModelMaker",
                "$values": [
                  {
                    "$id": "156",
                    "$type": "ModelMaker.GroupNode, ModelMaker",
                    "TabOrHeaderColour": "",
                    "Comment": "",
                    "NameOfGroup": "Inputs",
                    "YPosition": 0,
                    "Folded": true,
                    "Font": null,
                    "Children": {
                      "$type": "ModelMaker.GroupNodeChildCollection, ModelMaker",
                      "$values": [
                        {
                          "$id": "157",
                          "$type": "ModelMaker.VariableNode, ModelMaker",
                          "RowTotalDependent": null,
                          "PutCalculationOnReport": false,
                          "CalculateOnThisReport": null,
                          "PivotTableLink": null,
                          "ExcelNameName": "Opening_Sector_Cofounder_Shares",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"158",
                                "$type": "ModelMaker.DimensionedArrayValues, ModelMaker",
                                "Elements": {
                                  "$type": "ModelMakerEngine.MMElements, ModelMakerEngine",
                                  "$values": []
                                },
                                "Values": {
                                  "$type": "System.Collections.Generic.List`1[[System.Object, mscorlib]], mscorlib",
                                  "$values": [
                                    400.0,
                                    0.0,
                                    0.0,
                                    0.0,
                                    0.0,
                                    0.0,
                                    0.0,
                                    null
                                  ]
                                }
                              }
                            ]
                          },
                          "NonPrimaryInput": false,
                          "Max": "NaN",
                          "Min": "NaN",
                          "IsBalanceButNotCorkscrew": false,
                          "IsEditable": true,
                          "IsConstant": true,
                          "UniqueID": "b066461b-4f01-4149-8895-29e9186c07bc",
                          "Dimensions": {
                            "$type": "ModelMakerEngine.MMDimensions, ModelMakerEngine",
                            "$values": []
                          },
                          "EquationOBXInternal": "{400,0,0,0,0,0,0,}",
                          "NameOfGroup": "Inputs.Opening Balances",
                          "EquationToParse": "{400,0,0,0,0,0,0,}",
                          "MostRecentExpectedUnitErrors": null,
                          "Units": {
                            "$ref": "61"
                          },
                          "Name": "Opening Sector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"159",
                          "$type": "ModelMaker.VariableNode, ModelMaker",
                          "RowTotalDependent": null,
                          "PutCalculationOnReport": false,
                          "CalculateOnThisReport": null,
                          "PivotTableLink": null,
                          "ExcelNameName": "Opening_Studio_Cofounder_Shares",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"160",
                                "$type": "ModelMaker.DimensionedArrayValues, ModelMaker",
                                "Elements": {
                                  "$type": "ModelMakerEngine.MMElements, ModelMakerEngine",
                                  "$values": []
                                },
                                "Values": {
                                  "$type": "System.Collections.Generic.List`1[[System.Object, mscorlib]], mscorlib",
                                  "$values": [
                                    100.0,
                                    0.0,
                                    0.0,
                                    0.0,
                                    0.0,
                                    0.0,
                                    0.0,
                                    null
                                  ]
                                }
                              }
                            ]
                          },
                          "NonPrimaryInput": false,
                          "Max": "NaN",
                          "Min": "NaN",
                          "IsBalanceButNotCorkscrew": false,
                          "IsEditable": true,
                          "IsConstant": true,
                          "UniqueID": "25d4dfa4-c320-43b4-b4b3-56093c7b8c25",
                          "Dimensions": {
                            "$type": "ModelMakerEngine.MMDimensions, ModelMakerEngine",
                            "$values": []
                          },
                          "EquationOBXInternal": "{100,0,0,0,0,0,0,}",
                          "NameOfGroup": "Inputs.Opening Balances",
                          "EquationToParse": "{100,0,0,0,0,0,0,}",
                          "MostRecentExpectedUnitErrors": null,
                          "Units": {
                            "$ref": "66"
                          },
                          "Name": "Opening Studio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"161",
                          "$type": "ModelMaker.VariableNode, ModelMaker",
                          "RowTotalDependent": null,
                          "PutCalculationOnReport": false,
                          "CalculateOnThisReport": null,
                          "PivotTableLink": null,
                          "ExcelNameName": "Opening_Investor_Cofounder_Shares",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"162",
                                "$type": "ModelMaker.DimensionedArrayValues, ModelMaker",
                                "Elements": {
                                  "$type": "ModelMakerEngine.MMElements, ModelMakerEngine",
                                  "$values": []
                                },
                                "Values": {
                                  "$type": "System.Collections.Generic.List`1[[System.Object, mscorlib]], mscorlib",
                                  "$values": [
                                    500.0,
                                    0.0,
                                    0.0,
                                    0.0,
                                    0.0,
                                    0.0,
                                    0.0,
                                    null
                                  ]
                                }
                              }
                            ]
                          },
                          "NonPrimaryInput": false,
                          "Max": "NaN",
                          "Min": "NaN",
                          "IsBalanceButNotCorkscrew": false,
                          "IsEditable": true,
                          "IsConstant": true,
                          "UniqueID": "6e527760-51b6-428b-ba11-bf5f964875c8",
                          "Dimensions": {
                            "$type": "ModelMakerEngine.MMDimensions, ModelMakerEngine",
                            "$values": []
                          },
                          "EquationOBXInternal": "{500,0,0,0,0,0,0,}",
                          "NameOfGroup": "Inputs.Opening Balances",
                          "EquationToParse": "{500,0,0,0,0,0,0,}",
                          "MostRecentExpectedUnitErrors": null,
                          "Units": {
                            "$ref": "71"
                          },
                          "Name": "Opening Investor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"163",
                          "$type": "ModelMaker.VariableNode, ModelMaker",
                          "RowTotalDependent": null,
                          "PutCalculationOnReport": false,
                          "CalculateOnThisReport": null,
                          "PivotTableLink": null,
                          "ExcelNameName": "Opening_Other_Investor_Shares",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"164",
                                "$type": "ModelMaker.DimensionedArrayValues, ModelMaker",
                                "Elements": {
                                  "$type": "ModelMakerEngine.MMElements, ModelMakerEngine",
                                  "$values": []
                                },
                                "Values": {
                                  "$type": "System.Collections.Generic.List`1[[System.Object, mscorlib]], mscorlib",
                                  "$values": [
                                    0.0,
                                    null,
                                    null,
                                    null,
                                    null,
                                    null,
                                    null,
                                    null
                                  ]
                                }
                              }
                            ]
                          },
                          "NonPrimaryInput": false,
                          "Max": "NaN",
                          "Min": "NaN",
                          "IsBalanceButNotCorkscrew": false,
                          "IsEditable": true,
                          "IsConstant": true,
                          "UniqueID": "223658f3-31db-43f8-8700-077d9a55ed89",
                          "Dimensions": {
                            "$type": "ModelMakerEngine.MMDimensions, ModelMakerEngine",
                            "$values": []
                          },
                          "EquationOBXInternal": "{0,,,,,,,}",
                          "NameOfGroup": "Capital.Shares In Issue",
                          "EquationToParse": "{0,,,,,,,}",
                          "MostRecentExpectedUnitErrors": null,
                          "Units": {
                            "$ref": "76"
                          },
                          "Name": "Opening Other Investor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"165",
                          "$type": "ModelMaker.VariableNode, ModelMaker",
                          "RowTotalDependent": null,
                          "PutCalculationOnReport": false,
                          "CalculateOnThisReport": null,
                          "PivotTableLink": null,
                          "ExcelNameName": "Opening_Loan_Note",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"166",
                                "$type": "ModelMaker.DimensionedArrayValues, ModelMaker",
                                "Elements": {
                                  "$type": "ModelMakerEngine.MMElements, ModelMakerEngine",
                                  "$values": []
                                },
                                "Values": {
                                  "$type": "System.Collections.Generic.List`1[[System.Object, mscorlib]], mscorlib",
                                  "$values": [
                                    0.0,
                                    0.0,
                                    0.0,
                                    0.0,
                                    0.0,
                                    0.0,
                                    0.0,
                                    null
                                  ]
                                }
                              }
                            ]
                          },
                          "NonPrimaryInput": false,
                          "Max": "NaN",
                          "Min": "NaN",
                          "IsBalanceButNotCorkscrew": false,
                          "IsEditable": true,
                          "IsConstant": true,
                          "UniqueID": "11f9058c-6fad-4df7-b55c-e8ea21d3626a",
                          "Dimensions": {
                            "$type": "ModelMakerEngine.MMDimensions, ModelMakerEngine",
                            "$values": []
                          },
                          "EquationOBXInternal": "{0,0,0,0,0,0,0,}",
                          "NameOfGroup": "Inputs.Opening Balances",
                          "EquationToParse": "{0,0,0,0,0,0,0,}",
                          "MostRecentExpectedUnitErrors": null,
                          "Units": {
                            "$ref": "2"
                          },
                          "Name": "Opening Loan Note",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"167",
                          "$type": "ModelMaker.VariableNode, ModelMaker",
                          "RowTotalDependent": null,
                          "PutCalculationOnReport": false,
                          "CalculateOnThisReport": null,
                          "PivotTableLink": null,
                          "ExcelNameName": "Nominal_Price_per_Share",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"168",
                                "$type": "ModelMaker.DimensionedArrayValues, ModelMaker",
                                "Elements": {
                                  "$type": "ModelMakerEngine.MMElements, ModelMakerEngine",
                                  "$values": []
                                },
                                "Values": {
                                  "$type": "System.Collections.Generic.List`1[[System.Object, mscorlib]], mscorlib",
                                  "$values": [
                                    0.001,
                                    null,
                                    null,
                                    null,
                                    null,
                                    null,
                                    null,
                                    null
                                  ]
                                }
                              }
                            ]
                          },
                          "NonPrimaryInput": false,
                          "Max": "NaN",
                          "Min": "NaN",
                          "IsBalanceButNotCorkscrew": false,
                          "IsEditable": true,
                          "IsConstant": true,
                          "UniqueID": "916a3d4c-6f88-41b2-8335-470326bb2b34",
                          "Dimensions": {
                            "$type": "ModelMakerEngine.MMDimensions, ModelMakerEngine",
                            "$values": []
                          },
                          "EquationOBXInternal": "{0.001,,,,,,,}",
                          "NameOfGroup": "Inputs.Opening Balances",
                          "EquationToParse": "{0.001,,,,,,,}",
                          "MostRecentExpectedUnitErrors": null,
                          "Units": {
                            "$id": "169",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"Nominal Price per Share",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"Opening Balances",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"170",
                    "$type": "ModelMaker.GroupNode, ModelMaker",
                    "TabOrHeaderColour": "",
                    "Comment": "",
                    "NameOfGroup": "Inputs",
                    "YPosition": 1,
                    "Folded": true,
                    "Font": null,
                    "Children": {
                      "$type": "ModelMaker.GroupNodeChildCollection, ModelMaker",
                      "$values": [
                        {
                          "$id": "171",
                          "$type": "ModelMaker.VariableNode, ModelMaker",
                          "RowTotalDependent": null,
                          "PutCalculationOnReport": false,
                          "CalculateOnThisReport": null,
                          "PivotTableLink": null,
                          "ExcelNameName": "Redemption_Premium",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"172",
                                "$type": "ModelMaker.DimensionedArrayValues, ModelMaker",
                                "Elements": {
                                  "$type": "ModelMakerEngine.MMElements, ModelMakerEngine",
                                  "$values": []
                                },
                                "Values": {
                                  "$type": "System.Collections.Generic.List`1[[System.Object, mscorlib]], mscorlib",
                                  "$values": [
                                    1.0,
                                    null,
                                    null,
                                    null,
                                    null,
                                    null,
                                    null,
                                    null
                                  ]
                                }
                              }
                            ]
                          },
                          "NonPrimaryInput": false,
                          "Max": "NaN",
                          "Min": "NaN",
                          "IsBalanceButNotCorkscrew": false,
                          "IsEditable": true,
                          "IsConstant": true,
                          "UniqueID": "f3cae1e7-95b2-4e52-9d84-37551afdf78f",
                          "Dimensions": {
                            "$type": "ModelMakerEngine.MMDimensions, ModelMakerEngine",
                            "$values": []
                          },
                          "EquationOBXInternal": "{1,,,,,,,}",
                          "NameOfGroup": "Inputs.Company.Debt",
                          "EquationToParse": "{1,,,,,,,}",
                          "MostRecentExpectedUnitErrors": null,
                          "Units": {
                            "$id": "173",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"Redemption Premium",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"Debt",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"174",
                    "$type": "ModelMaker.GroupNode, ModelMaker",
                    "TabOrHeaderColour": "",
                    "Comment": "",
                    "NameOfGroup": "Inputs",
                    "YPosition": 2,
                    "Folded": true,
                    "Font": null,
                    "Children": {
                      "$type": "ModelMaker.GroupNodeChildCollection, ModelMaker",
                      "$values": [
                        {
                          "$id": "175",
                          "$type": "ModelMaker.VariableNode, ModelMaker",
                          "RowTotalDependent": null,
                          "PutCalculationOnReport": false,
                          "CalculateOnThisReport": null,
                          "PivotTableLink": null,
                          "ExcelNameName": "New_Capital_From_Sector_Cofounder",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"176",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"6c469c69-2a52-4509-97a2-d11eedc78974",
                          "Dimensions": {
                            "$type": "ModelMakerEngine.MMDimensions, ModelMakerEngine",
                            "$values": []
                          },
                          "EquationOBXInternal": "{0,0,0,0,,,,,,,}",
                          "NameOfGroup": "Inputs.New Equity",
                          "EquationToParse": "{0,0,0,0,,,,,,,}",
                          "MostRecentExpectedUnitErrors": null,
                          "Units": {
                            "$ref": "2"
                          },
                          "Name": "New Capital From Sector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"177",
                          "$type": "ModelMaker.VariableNode, ModelMaker",
                          "RowTotalDependent": null,
                          "PutCalculationOnReport": false,
                          "CalculateOnThisReport": null,
                          "PivotTableLink": null,
                          "ExcelNameName": "New_Capital_From_Studio_Cofounder",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"178",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"0806a0cb-f517-4d43-94a2-0575e4a9063d",
                          "Dimensions": {
                            "$type": "ModelMakerEngine.MMDimensions, ModelMakerEngine",
                            "$values": []
                          },
                          "EquationOBXInternal": "{0,0,0,0,,,,,,,}",
                          "NameOfGroup": "Inputs.New Equity",
                          "EquationToParse": "{0,0,0,0,,,,,,,}",
                          "MostRecentExpectedUnitErrors": null,
                          "Units": {
                            "$ref": "2"
                          },
                          "Name": "New Capital From Studio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"179",
                          "$type": "ModelMaker.VariableNode, ModelMaker",
                          "RowTotalDependent": null,
                          "PutCalculationOnReport": false,
                          "CalculateOnThisReport": null,
                          "PivotTableLink": null,
                          "ExcelNameName": "New_Capital_From_Investor_Cofounder",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"180",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"3dfe5b5f-83e0-4ef4-b80d-0a1f2ac5f14f",
                          "Dimensions": {
                            "$type": "ModelMakerEngine.MMDimensions, ModelMakerEngine",
                            "$values": []
                          },
                          "EquationOBXInternal": "{0,0,0,0,,,,,,,}",
                          "NameOfGroup": "Inputs.New Equity",
                          "EquationToParse": "{0,0,0,0,,,,,,,}",
                          "MostRecentExpectedUnitErrors": null,
                          "Units": {
                            "$ref": "2"
                          },
                          "Name": "New Capital From Investor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"181",
                          "$type": "ModelMaker.VariableNode, ModelMaker",
                          "RowTotalDependent": null,
                          "PutCalculationOnReport": false,
                          "CalculateOnThisReport": null,
                          "PivotTableLink": null,
                          "ExcelNameName": "New_Capital_From_Other_Investor",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"182",
                                "$type": "ModelMaker.DimensionedArrayValues, ModelMaker",
                                "Elements": {
                                  "$type": "ModelMakerEngine.MMElements, ModelMakerEngine",
                                  "$values": []
                                },
                                "Values": {
                                  "$type": "System.Collections.Generic.List`1[[System.Object, mscorlib]], mscorlib",
                                  "$values": [
                                    "0",
                                    "250000",
                                    "750000",
                                    "1500000",
                                    "",
                                    "",
                                    "",
                                    "",
                                    "",
                                    "",
                                    ""
                                  ]
                                }
                              }
                            ]
                          },
                          "NonPrimaryInput": false,
                          "Max": "NaN",
                          "Min": "NaN",
                          "IsBalanceButNotCorkscrew": false,
                          "IsEditable": true,
                          "IsConstant": false,
                          "UniqueID": "8eeb4923-3a18-483d-aadc-0e56cc7eb278",
                          "Dimensions": {
                            "$type": "ModelMakerEngine.MMDimensions, ModelMakerEngine",
                            "$values": []
                          },
                          "EquationOBXInternal": "{0,250000,750000,1500000,,,,,,,}",
                          "NameOfGroup": "Inputs.New Equity",
                          "EquationToParse": "{0,250000,750000,1500000,,,,,,,}",
                          "MostRecentExpectedUnitErrors": null,
                          "Units": {
                            "$ref": "2"
                          },
                          "Name": "New Capital From Other Investor",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"102"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"Equity",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"183",
                    "$type": "ModelMaker.GroupNode, ModelMaker",
                    "TabOrHeaderColour": "",
                    "Comment": "",
                    "NameOfGroup": "Inputs.Company",
                    "YPosition": 3,
                    "Folded": false,
                    "Font": null,
                    "Children": {
                      "$type": "ModelMaker.GroupNodeChildCollection, ModelMaker",
                      "$values": [
                        {
                          "$ref": "43"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"Exit",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"Company",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"184",
              "$type": "ModelMaker.GroupNode, ModelMaker",
              "TabOrHeaderColour": "",
              "Comment": "",
              "NameOfGroup": "Inputs",
              "YPosition": 6,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"Portfolio",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"185",
              "$type": "ModelMaker.GroupNode, ModelMaker",
              "TabOrHeaderColour": "",
              "Comment": "",
              "NameOfGroup": "Inputs",
              "YPosition": 7,
              "Folded": true,
              "Font": null,
              "Children": {
                "$type": "ModelMaker.GroupNodeChildCollection, ModelMaker",
                "$values": [
                  {
                    "$id": "186",
                    "$type": "ModelMaker.VariableNode, ModelMaker",
                    "RowTotalDependent": null,
                    "PutCalculationOnReport": false,
                    "CalculateOnThisReport": null,
                    "PivotTableLink": null,
                    "ExcelNameName": "Companies_in_Cohort",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"187",
                          "$type": "ModelMaker.DimensionedArrayValues, ModelMaker",
                          "Elements": {
                            "$type": "ModelMakerEngine.MMElements, ModelMakerEngine",
                            "$values": []
                          },
                          "Values": {
                            "$type": "System.Collections.Generic.List`1[[System.Object, mscorlib]], mscorlib",
                            "$values": [
                              15.0,
                              0.0,
                              0.0,
                              0.0,
                              0.0,
                              0.0,
                              0.0,
                              null
                            ]
                          }
                        }
                      ]
                    },
                    "NonPrimaryInput": false,
                    "Max": "NaN",
                    "Min": "NaN",
                    "IsBalanceButNotCorkscrew": false,
                    "IsEditable": true,
                    "IsConstant": true,
                    "UniqueID": "48d4d8c2-a48c-49b8-9f0e-5a3a72503de3",
                    "Dimensions": {
                      "$type": "ModelMakerEngine.MMDimensions, ModelMakerEngine",
                      "$values": []
                    },
                    "EquationOBXInternal": "{15,0,0,0,0,0,0,}",
                    "NameOfGroup": "Inputs.Cohort",
                    "EquationToParse": "{15,0,0,0,0,0,0,}",
                    "MostRecentExpectedUnitErrors": null,
                    "Units": {
                      "$ref": "31"
                    },
                    "Name": "Companies in Cohort",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"16"
                  },
                  {
                    "$ref": "20"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"Cohort",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true,
        "IsFlag": false,
        "IsTimeAndFlagsGroup": false,
        "DimensionsAcross": {
          "$type": "ModelMakerEngine.MMDimensions, ModelMakerEngine",
          "$values": []
        },
        "TimeAxis": 0,
        "IndexInParent": 1,
        "Name": "Inputs",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"188",
        "$type": "ModelMaker.GroupNode, ModelMaker",
        "TabOrHeaderColour": "",
        "Comment": "",
        "NameOfGroup": null,
        "YPosition": 0,
        "Folded": false,
        "Font": null,
        "Children": {
          "$type": "ModelMaker.GroupNodeChildCollection, ModelMaker",
          "$values": [
            {
              "$id": "189",
              "$type": "ModelMaker.GroupNode, ModelMaker",
              "TabOrHeaderColour": "",
              "Comment": "",
              "NameOfGroup": "Time",
              "YPosition": 0,
              "Folded": false,
              "Font": null,
              "Children": {
                "$type": "ModelMaker.GroupNodeChildCollection, ModelMaker",
                "$values": [
                  {
                    "$id": "190",
                    "$type": "ModelMaker.VariableNode, ModelMaker",
                    "RowTotalDependent": null,
                    "PutCalculationOnReport": false,
                    "CalculateOnThisReport": null,
                    "PivotTableLink": null,
                    "ExcelNameName": "Model_period_end",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"68ae6f16-22ec-4292-9d0a-0b8793849429",
                    "Dimensions": {
                      "$type": "ModelMakerEngine.MMDimensions, ModelMakerEngine",
                      "$values": []
                    },
                    "EquationOBXInternal": "EDATE([Model period start], [Months per period]) - 1",
                    "NameOfGroup": "Time.Headers",
                    "EquationToParse": "EDATE([Model period start], [Months per period]) - 1",
                    "MostRecentExpectedUnitErrors": null,
                    "Units": {
                      "$id": "191",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"Model period end",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10,
                    "IsStandardNode": true,
                    "WarnMessage": null,
                    "HasStandardDescription": false,
                    "HasStandardName": true,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"192",
                    "$type": "ModelMaker.VariableNode, ModelMaker",
                    "RowTotalDependent": null,
                    "PutCalculationOnReport": false,
                    "CalculateOnThisReport": null,
                    "PivotTableLink": null,
                    "ExcelNameName": "Period_number",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"830a8b1a-c01c-4e00-bcf4-50956f0b3765",
                    "Dimensions": {
                      "$type": "ModelMakerEngine.MMDimensions, ModelMakerEngine",
                      "$values": []
                    },
                    "EquationOBXInternal": "PREVIOUSVALUE()+1",
                    "NameOfGroup": "Time.Headers",
                    "EquationToParse": "PREVIOUSVALUE()+1",
                    "MostRecentExpectedUnitErrors": null,
                    "Units": {
                      "$id": "193",
                      "$type": "ModelMaker.Unit, ModelMaker",
                      "NumberFormatOverride": null,
                      "MatchAnything": false,
                      "ExternalRepresentation": "Counter",
                      "ItemsOnTop": {
                        "$type": "System.Collections.Generic.List`1[[System.String, mscorlib]], mscorlib",
                        "$values": []
                      },
                      "ItemsOnBottom": {
                        "$type": "System.Collections.Generic.List`1[[System.String, mscorlib]], mscorlib",
                        "$values": []
                      },
                      "IsCurrency": false,
                      "ContainsSMU": false,
                      "IsDimensionless": false,
                      "InsertRowTotal": true,
                      "IgnoreWhenDeterminingExpectedUnits": false
                    },
                    "Name": "Period number",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8,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"Headers",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"194",
              "$type": "ModelMaker.VariableNode, ModelMaker",
              "RowTotalDependent": null,
              "PutCalculationOnReport": false,
              "CalculateOnThisReport": null,
              "PivotTableLink": null,
              "ExcelNameName": "Model_period_start",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"e5cbf9ca-c060-45d3-b7c7-c2813c815dd7",
              "Dimensions": {
                "$type": "ModelMakerEngine.MMDimensions, ModelMakerEngine",
                "$values": []
              },
              "EquationOBXInternal": "IF([Period number] = 1,[Start date],EDATE(PREVIOUSVALUE(), [Months per period]))",
              "NameOfGroup": "Time",
              "EquationToParse": "IF([Period number] = 1,[Start date],EDATE(PREVIOUSVALUE(), [Months per period]))",
              "MostRecentExpectedUnitErrors": null,
              "Units": {
                "$id": "195",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"Model period start",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9,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true,
        "DimensionsAcross": {
          "$type": "ModelMakerEngine.MMDimensions, ModelMakerEngine",
          "$values": []
        },
        "TimeAxis": 0,
        "IndexInParent": 2,
        "Name": "Time",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"196",
        "$type": "ModelMaker.GroupNode, ModelMaker",
        "TabOrHeaderColour": "",
        "Comment": "",
        "NameOfGroup": "Model Checks and Alerts",
        "YPosition": 0,
        "Folded": true,
        "Font": null,
        "Children": {
          "$type": "ModelMaker.GroupNodeChildCollection, ModelMaker",
          "$values": []
        },
        "AllowAddChildren": true,
        "AllowRemoveChildren": true,
        "IsImported": false,
        "IsChecksGroup": true,
        "IsAlertsGroup": false,
        "IsChecksAndAlertsGroup": false,
        "IsUnallocatedGroup": false,
        "IsInputsGroup": false,
        "IsFlag": false,
        "IsTimeAndFlagsGroup": false,
        "DimensionsAcross": {
          "$type": "ModelMakerEngine.MMDimensions, ModelMakerEngine",
          "$values": []
        },
        "TimeAxis": 0,
        "IndexInParent": -1,
        "Name": "Model Checks",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"197",
        "$type": "ModelMaker.GroupNode, ModelMaker",
        "TabOrHeaderColour": "",
        "Comment": "",
        "NameOfGroup": "Model Checks and Alerts",
        "YPosition": 1,
        "Folded": true,
        "Font": null,
        "Children": {
          "$type": "ModelMaker.GroupNodeChildCollection, ModelMaker",
          "$values": []
        },
        "AllowAddChildren": true,
        "AllowRemoveChildren": true,
        "IsImported": false,
        "IsChecksGroup": false,
        "IsAlertsGroup": true,
        "IsChecksAndAlertsGroup": false,
        "IsUnallocatedGroup": false,
        "IsInputsGroup": false,
        "IsFlag": false,
        "IsTimeAndFlagsGroup": false,
        "DimensionsAcross": {
          "$type": "ModelMakerEngine.MMDimensions, ModelMakerEngine",
          "$values": []
        },
        "TimeAxis": 0,
        "IndexInParent": -1,
        "Name": "Model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"198",
        "$type": "ModelMaker.GroupNode, ModelMaker",
        "TabOrHeaderColour": "",
        "Comment": "",
        "NameOfGroup": null,
        "YPosition": 0,
        "Folded": false,
        "Font": null,
        "Children": {
          "$type": "ModelMaker.GroupNodeChildCollection, ModelMaker",
          "$values": [
            {
              "$ref": "196"
            },
            {
              "$ref": "197"
            }
          ]
        },
        "AllowAddChildren": true,
        "AllowRemoveChildren": true,
        "IsImported": false,
        "IsChecksGroup": false,
        "IsAlertsGroup": false,
        "IsChecksAndAlertsGroup": true,
        "IsUnallocatedGroup": false,
        "IsInputsGroup": false,
        "IsFlag": false,
        "IsTimeAndFlagsGroup": false,
        "DimensionsAcross": {
          "$type": "ModelMakerEngine.MMDimensions, ModelMakerEngine",
          "$values": []
        },
        "TimeAxis": 0,
        "IndexInParent": 4,
        "Name": "Model Checks and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"199",
        "$type": "ModelMaker.TimeNode, ModelMaker",
        "ForceUpdate": 1,
        "Axis": 0,
        "EndDate": "2033-08-31T00:00:00",
        "MonthsPerPeriod": 12,
        "StartDate": "2023-09-01T00:00:00",
        "NumberOfPeriods": 10,
        "TimeStep": 8,
        "YearEndBasis": 1002,
        "YearEndMonth": 8,
        "YPosition": -1,
        "Parent": {
          "$ref": "1"
        },
        "Visible": false,
        "ToolTip": "",
        "OpeningBalanceFlagAppliedName": "",
        "Font": null,
        "AllowIncomingLinks": true,
        "AllowOutgoingLinks": true,
        "IncomingLinks": {
          "$type": "System.Collections.ObjectModel.Collection`1[[ModelMaker.MMLink, ModelMaker]], mscorlib",
          "$values": []
        },
        "OutgoingLinks": {
          "$type": "System.Collections.ObjectModel.Collection`1[[ModelMaker.MMLink, ModelMaker]], mscorlib",
          "$values": []
        },
        "Deletable": true,
        "Issues": null
      },
      {
        "$ref": "147"
      },
      {
        "$ref": "189"
      },
      {
        "$ref": "192"
      },
      {
        "$ref": "150"
      },
      {
        "$ref": "194"
      },
      {
        "$ref": "190"
      },
      {
        "$ref": "149"
      },
      {
        "$id": "200",
        "$type": "ModelMaker.GroupNode, ModelMaker",
        "TabOrHeaderColour": "",
        "Comment": "",
        "NameOfGroup": "Capital",
        "YPosition": 0,
        "Folded": true,
        "Font": null,
        "Children": {
          "$type": "ModelMaker.GroupNodeChildCollection, ModelMaker",
          "$values": [
            {
              "$ref": "9"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"Debt",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"9"
      },
      {
        "$ref": "165"
      },
      {
        "$ref": "10"
      },
      {
        "$id": "201",
        "$type": "ModelMaker.GroupNode, ModelMaker",
        "TabOrHeaderColour": "",
        "Comment": "",
        "NameOfGroup": "Capital",
        "YPosition": 2,
        "Folded": true,
        "Font": null,
        "Children": {
          "$type": "ModelMaker.GroupNodeChildCollection, ModelMaker",
          "$values": [
            {
              "$ref": "63"
            },
            {
              "$ref": "58"
            },
            {
              "$ref": "68"
            },
            {
              "$ref": "73"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"Shares In Issue",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"58"
      },
      {
        "$ref": "157"
      },
      {
        "$ref": "59"
      },
      {
        "$ref": "63"
      },
      {
        "$ref": "159"
      },
      {
        "$ref": "174"
      },
      {
        "$ref": "170"
      },
      {
        "$ref": "64"
      },
      {
        "$ref": "68"
      },
      {
        "$ref": "161"
      },
      {
        "$ref": "69"
      },
      {
        "$ref": "4"
      },
      {
        "$ref": "73"
      },
      {
        "$ref": "156"
      },
      {
        "$ref": "154"
      },
      {
        "$id": "202",
        "$type": "ModelMaker.GroupNode, ModelMaker",
        "TabOrHeaderColour": "",
        "Comment": "",
        "NameOfGroup": null,
        "YPosition": 0,
        "Folded": false,
        "Font": null,
        "Children": {
          "$type": "ModelMaker.GroupNodeChildCollection, ModelMaker",
          "$values": [
            {
              "$id": "203",
              "$type": "ModelMaker.GroupNode, ModelMaker",
              "TabOrHeaderColour": "",
              "Comment": "",
              "NameOfGroup": "Optimisation",
              "YPosition": 0,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"Historics",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8,
        "Name": "Optimisation",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"203"
      },
      {
        "$id": "204",
        "$type": "ModelMaker.GroupNode, ModelMaker",
        "TabOrHeaderColour": "",
        "Comment": "",
        "NameOfGroup": "Capital",
        "YPosition": 3,
        "Folded": true,
        "Font": null,
        "Children": {
          "$type": "ModelMaker.GroupNodeChildCollection, ModelMaker",
          "$values": [
            {
              "$ref": "78"
            },
            {
              "$ref": "81"
            },
            {
              "$ref": "84"
            },
            {
              "$ref": "87"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"Percentage Shareholding",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"78"
      },
      {
        "$ref": "81"
      },
      {
        "$ref": "84"
      },
      {
        "$ref": "87"
      },
      {
        "$ref": "74"
      },
      {
        "$ref": "163"
      },
      {
        "$id": "205",
        "$type": "ModelMaker.GroupNode, ModelMaker",
        "TabOrHeaderColour": "",
        "Comment": "",
        "NameOfGroup": null,
        "YPosition": 0,
        "Folded": false,
        "Font": null,
        "Children": {
          "$type": "ModelMaker.GroupNodeChildCollection, ModelMaker",
          "$values": []
        },
        "AllowAddChildren": true,
        "AllowRemoveChildren": true,
        "IsImported": false,
        "IsChecksGroup": true,
        "IsAlertsGroup": false,
        "IsChecksAndAlertsGroup": false,
        "IsUnallocatedGroup": false,
        "IsInputsGroup": false,
        "IsFlag": false,
        "IsTimeAndFlagsGroup": false,
        "DimensionsAcross": {
          "$type": "ModelMakerEngine.MMDimensions, ModelMakerEngine",
          "$values": []
        },
        "TimeAxis": 0,
        "IndexInParent": -1,
        "Name": "Model Checks",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"206",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true,
        "IsChecksAndAlertsGroup": false,
        "IsUnallocatedGroup": false,
        "IsInputsGroup": false,
        "IsFlag": false,
        "IsTimeAndFlagsGroup": false,
        "DimensionsAcross": {
          "$type": "ModelMakerEngine.MMDimensions, ModelMakerEngine",
          "$values": []
        },
        "TimeAxis": 0,
        "IndexInParent": -1,
        "Name": "Model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"$ref": "98"
      },
      {
        "$ref": "94"
      },
      {
        "$id": "207",
        "$type": "ModelMaker.GroupNode, ModelMaker",
        "TabOrHeaderColour": "",
        "Comment": "",
        "NameOfGroup": "Company Capital Structure",
        "YPosition": 1,
        "Folded": true,
        "Font": null,
        "Children": {
          "$type": "ModelMaker.GroupNodeChildCollection, ModelMaker",
          "$values": [
            {
              "$ref": "107"
            },
            {
              "$ref": "105"
            },
            {
              "$ref": "59"
            },
            {
              "$ref": "64"
            },
            {
              "$ref": "69"
            },
            {
              "$ref": "74"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"New Shares",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"102"
      },
      {
        "$ref": "105"
      },
      {
        "$ref": "175"
      },
      {
        "$ref": "177"
      },
      {
        "$ref": "179"
      },
      {
        "$ref": "181"
      },
      {
        "$ref": "107"
      },
      {
        "$ref": "167"
      },
      {
        "$ref": "110"
      },
      {
        "$id": "208",
        "$type": "ModelMaker.GroupNode, ModelMaker",
        "TabOrHeaderColour": "",
        "Comment": "",
        "NameOfGroup": "Company Capital Structure",
        "YPosition": 5,
        "Folded": false,
        "Font": null,
        "Children": {
          "$type": "ModelMaker.GroupNodeChildCollection, ModelMaker",
          "$values": [
            {
              "$ref": "129"
            },
            {
              "$id": "209",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"38a7300f-dff1-4f0b-b181-1a38077aad4e",
              "Dimensions": {
                "$type": "ModelMakerEngine.MMDimensions, ModelMakerEngine",
                "$values": []
              },
              "EquationOBXInternal": " [Loan Note] *(1+[Redemption Premium])",
              "NameOfGroup": "Company Capital Structure.Exit",
              "EquationToParse": " [Loan Note] *(1+[Redemption Premium])",
              "MostRecentExpectedUnitErrors": null,
              "Units": {
                "$id": "210",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"Loan Repayment",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"132"
            },
            {
              "$id": "211",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"a44885ec-0a89-41d5-a451-a4d249323a2b",
              "Dimensions": {
                "$type": "ModelMakerEngine.MMDimensions, ModelMakerEngine",
                "$values": []
              },
              "EquationOBXInternal": "[Exit Proceeds]-[Loan and Redemption Premium Repayment]",
              "NameOfGroup": "Company Capital Structure.Exit",
              "EquationToParse": "[Exit Proceeds]-[Loan and Redemption Premium Repayment]",
              "MostRecentExpectedUnitErrors": null,
              "Units": {
                "$ref": "2"
              },
              "Name": "Proceeds After Loan Repayment",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"134"
            },
            {
              "$ref": "136"
            },
            {
              "$ref": "139"
            },
            {
              "$ref": "142"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"Exit",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"212",
        "$type": "ModelMaker.GroupNode, ModelMaker",
        "TabOrHeaderColour": "",
        "Comment": "",
        "NameOfGroup": "Capital Structure",
        "YPosition": 4,
        "Folded": true,
        "Font": null,
        "Children": {
          "$type": "ModelMaker.GroupNodeChildCollection, ModelMaker",
          "$values": [
            {
              "$ref": "110"
            },
            {
              "$ref": "114"
            },
            {
              "$ref": "117"
            },
            {
              "$ref": "120"
            },
            {
              "$ref": "123"
            },
            {
              "$ref": "126"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"Equity Value",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"213",
        "$type": "ModelMaker.GroupNode, ModelMaker",
        "TabOrHeaderColour": "",
        "Comment": "",
        "NameOfGroup": null,
        "YPosition": 0,
        "Folded": false,
        "Font": null,
        "Children": {
          "$type": "ModelMaker.GroupNodeChildCollection, ModelMaker",
          "$values": [
            {
              "$ref": "200"
            },
            {
              "$ref": "207"
            },
            {
              "$ref": "201"
            },
            {
              "$ref": "204"
            },
            {
              "$ref": "212"
            },
            {
              "$ref": "208"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3,
        "Name": "Company Capital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"126"
      },
      {
        "$ref": "114"
      },
      {
        "$ref": "117"
      },
      {
        "$ref": "120"
      },
      {
        "$ref": "123"
      },
      {
        "$ref": "183"
      },
      {
        "$ref": "43"
      },
      {
        "$ref": "129"
      },
      {
        "$ref": "209"
      },
      {
        "$ref": "211"
      },
      {
        "$ref": "171"
      },
      {
        "$ref": "132"
      },
      {
        "$ref": "134"
      },
      {
        "$ref": "136"
      },
      {
        "$ref": "139"
      },
      {
        "$ref": "142"
      },
      {
        "$ref": "145"
      },
      {
        "$ref": "155"
      },
      {
        "$ref": "184"
      },
      {
        "$id": "214",
        "$type": "ModelMaker.GroupNode, ModelMaker",
        "TabOrHeaderColour": "",
        "Comment": "",
        "NameOfGroup": null,
        "YPosition": 0,
        "Folded": false,
        "Font": null,
        "Children": {
          "$type": "ModelMaker.GroupNodeChildCollection, ModelMaker",
          "$values": [
            {
              "$id": "215",
              "$type": "ModelMaker.GroupNode, ModelMaker",
              "TabOrHeaderColour": "",
              "Comment": "",
              "NameOfGroup": "Cohort Structure",
              "YPosition": 0,
              "Folded": false,
              "Font": null,
              "Children": {
                "$type": "ModelMaker.GroupNodeChildCollection, ModelMaker",
                "$values": [
                  {
                    "$ref": "27"
                  },
                  {
                    "$ref": "24"
                  },
                  {
                    "$ref": "28"
                  },
                  {
                    "$ref": "30"
                  },
                  {
                    "$ref": "33"
                  },
                  {
                    "$ref": "35"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"Companies",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"216",
              "$type": "ModelMaker.GroupNode, ModelMaker",
              "TabOrHeaderColour": "",
              "Comment": "",
              "NameOfGroup": "Cohort Structure",
              "YPosition": 1,
              "Folded": true,
              "Font": null,
              "Children": {
                "$type": "ModelMaker.GroupNodeChildCollection, ModelMaker",
                "$values": [
                  {
                    "$ref": "40"
                  },
                  {
                    "$ref": "39"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"Loan",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"217",
              "$type": "ModelMaker.GroupNode, ModelMaker",
              "TabOrHeaderColour": "",
              "Comment": "",
              "NameOfGroup": "Cohort Structure",
              "YPosition": 2,
              "Folded": true,
              "Font": null,
              "Children": {
                "$type": "ModelMaker.GroupNodeChildCollection, ModelMaker",
                "$values": [
                  {
                    "$ref": "47"
                  },
                  {
                    "$ref": "46"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"Returns",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"218",
              "$type": "ModelMaker.GroupNode, ModelMaker",
              "TabOrHeaderColour": "",
              "Comment": "",
              "NameOfGroup": "Cohort Structure",
              "YPosition": 3,
              "Folded": false,
              "Font": null,
              "Children": {
                "$type": "ModelMaker.GroupNodeChildCollection, ModelMaker",
                "$values": [
                  {
                    "$ref": "50"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"Metrics",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5,
        "Name": "Cohort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"16"
      },
      {
        "$ref": "20"
      },
      {
        "$id": "219",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7,
        "Name": "Fund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"27"
      },
      {
        "$ref": "186"
      },
      {
        "$ref": "185"
      },
      {
        "$ref": "24"
      },
      {
        "$ref": "33"
      },
      {
        "$ref": "152"
      },
      {
        "$ref": "28"
      },
      {
        "$ref": "35"
      },
      {
        "$ref": "30"
      },
      {
        "$ref": "37"
      },
      {
        "$ref": "215"
      },
      {
        "$ref": "216"
      },
      {
        "$ref": "39"
      },
      {
        "$ref": "40"
      },
      {
        "$ref": "217"
      },
      {
        "$ref": "46"
      },
      {
        "$ref": "47"
      },
      {
        "$ref": "218"
      },
      {
        "$ref": "50"
      },
      {
        "$id": "220",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6,
        "Name": "Portfolio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"Reports": {
    "$type": "ModelMaker.UndoableCollection`1[[ModelMakerEngine.IReport, ModelMakerEngine]], ModelMaker.Undo",
    "$values": [
      {
        "$ref": "6"
      },
      {
        "$ref": "13"
      },
      {
        "$id": "221",
        "$type": "ModelMaker.Report, ModelMaker",
        "TimeStep": 8,
        "YearEndBasis": 1002,
        "TimeStepYearEndBasisPairs": {
          "$type": "ModelMaker.UndoableCollection`1[[ModelMakerEngine.TimeStepPeriodEndBasisPair, ModelMakerEngine]], ModelMaker.Undo",
          "$values": [
            {
              "$id": "222",
              "$type": "ModelMakerEngine.TimeStepPeriodEndBasisPair, ModelMakerEngine",
              "TimeStep": 8,
              "YearEnd": 1002
            }
          ]
        },
        "YearEndMonth": 8,
        "AllowTitleChange": true,
        "IsDuplicate": false,
        "Title": "Fund Report",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"Fund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"$id": "223",
        "$type": "ModelMaker.Report, ModelMaker",
        "TimeStep": 8,
        "YearEndBasis": 1002,
        "TimeStepYearEndBasisPairs": {
          "$type": "ModelMaker.UndoableCollection`1[[ModelMakerEngine.TimeStepPeriodEndBasisPair, ModelMakerEngine]], ModelMaker.Undo",
          "$values": [
            {
              "$id": "224",
              "$type": "ModelMakerEngine.TimeStepPeriodEndBasisPair, ModelMakerEngine",
              "TimeStep": 8,
              "YearEnd": 1002
            }
          ]
        },
        "YearEndMonth": 8,
        "AllowTitleChange": true,
        "IsDuplicate": false,
        "Title": "Portfolio Report",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"Portfolio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"$id": "225",
        "$type": "ModelMaker.Dashboard, ModelMaker",
        "AllowTitleChange": false,
        "TimeStep": 8,
        "YearEndBasis": 1002,
        "TimeStepYearEndBasisPairs": {
          "$type": "ModelMaker.UndoableCollection`1[[ModelMakerEngine.TimeStepPeriodEndBasisPair, ModelMakerEngine]], ModelMaker.Undo",
          "$values": [
            {
              "$id": "226",
              "$type": "ModelMakerEngine.TimeStepPeriodEndBasisPair, ModelMakerEngine",
              "TimeStep": 8,
              "YearEnd": 1002
            }
          ]
        },
        "YearEndMonth": 8,
        "IsDuplicate": false,
        "Title": "Dashboard",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"Dashboard",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
  "TopLevelNodes": {
    "$type": "ModelMaker.UndoableCollection`1[[ModelMakerEngine.INode, ModelMakerEngine]], ModelMaker.Undo",
    "$values": [
      {
        "$ref": "3"
      },
      {
        "$ref": "146"
      },
      {
        "$ref": "188"
      },
      {
        "$ref": "213"
      },
      {
        "$ref": "198"
      },
      {
        "$ref": "214"
      },
      {
        "$ref": "220"
      },
      {
        "$ref": "219"
      },
      {
        "$ref": "202"
      }
    ]
  },
  "OptimisationGroup": {
    "$ref": "202"
  },
  "HistoricsGroup": {
    "$ref": "203"
  },
  "NumberOfBuiltInGroups": 4,
  "Password": null,
  "ProtectBook": false,
  "Description": null,
  "ActualsHelper": null,
  "StandardNumberFormats": {
    "$id": "227",
    "$type": "System.Collections.Generic.Dictionary`2[[ModelMakerEngine.NamedNumberFormat, ModelMakerEngine],[System.String, mscorlib]], mscorlib",
    "General": "#,##0.0_);(#,##0);\"-  \";\" \"@\" \""
  },
  "UseHybridTimeline": false,
  "MessageChoices": {
    "$id": "228",
    "$type": "System.Collections.Generic.Dictionary`2[[System.String, mscorlib],[System.Int32, mscorlib]], mscorlib",
    "UnusedItems": 2
  },
  "UnitNumberFormatMapping": {
    "$id": "229",
    "$type": "ModelMakerEngine.UnitNumberFormatMapping, ModelMakerEngine",
    "UnitNumberFormatting": {
      "$id": "230",
      "$type": "System.Collections.Generic.Dictionary`2[[System.String, mscorlib],[ModelMakerEngine.NamedNumberFormat, ModelMakerEngine]], mscorlib",
      "GBP": 4
    },
    "UnitCustomNumberFormatting": {
      "$id": "231",
      "$type": "System.Collections.Generic.Dictionary`2[[System.String, mscorlib],[System.String, mscorlib]], mscorlib"
    }
  },
  "TableSections": {
    "$type": "System.Linq.Enumerable+WhereEnumerableIterator`1[[ModelMakerEngine.IGroupNode, ModelMakerEngine]], System.Core",
    "$values": []
  },
  "ScenarioNamesInModel": {
    "$type": "System.Collections.Generic.List`1[[System.String, mscorlib]], mscorlib",
    "$values": [
      " Base case 1 ",
      " Base case 2 ",
      " Base case 3 ",
      " Scenario 1 ",
      " Scenario 2 ",
      " Scenario 3 ",
      " Scenario 4 "
    ]
  }
}]]>  <Options>
    <TotalsColumn Value="8"/>
    <ConstantsColumn Value="6"/>
    <InputRow Value="7"/>
    <FirstTimeColumn Value="10"/>
    <UnitsColumn Value="7"/>
    <InputName Value="5"/>
    <OutputFileName Value="C:\Users\andyd\OneDrive\Documents\Financial Models\NP3\NP3.xlsx"/>
    <SpacingBetweenBlocks Value="1"/>
    <SpacingBetweenFormulas Value="0"/>
    <SpacingBetweenInputs Value="0"/>
    <SpacingRowsSmall Value="False"/>
    <SpacingRowsSize Value="4"/>
    <TimeRow Value="2"/>
    <InputLayout Value="ConstantsSeparate"/>
    <CalcsLayout Value="Group"/>
    <ExcelFormat Value="2"/>
    <SaveAsXLSB Value="False"/>
    <DimensionsInSeparateColumn Value="False"/>
    <GroupCalculationandResultBlocks Value="True"/>
    <GroupSections Value="True"/>
    <FlagNotAsPercent Value="True"/>
    <Formulanamesonallrows Value="True"/>
    <OpeningBalancesText Value=""/>
    <ClosingBalancetext Value=""/>
    <FreezeFrames Value="True"/>
    <EnforceOneFormula Value="False"/>
    <HideGridlines Value="True"/>
    <ResultsLayout Value="Group"/>
    <GroupBlocks Value="True"/>
    <FASTBlocks Value="True"/>
    <FASTImportColor Value="True"/>
    <FASTExportColor Value="True"/>
    <FASTSpacing Value="True"/>
    <FastColorCounterflows Value="False"/>
    <FASTTotalsColumn Value="8"/>
    <FASTLiveLabels Value="True"/>
    <FASTVBAScenarios Value="False"/>
    <FASTPyramidStructure Value="True"/>
    <FASTRowAnchorLinks Value="True"/>
    <ReviewColumn Value="False"/>
  </Options>
</ModelMaker>
</file>

<file path=customXml/itemProps1.xml><?xml version="1.0" encoding="utf-8"?>
<ds:datastoreItem xmlns:ds="http://schemas.openxmlformats.org/officeDocument/2006/customXml" ds:itemID="{359D591E-BDAC-4558-BB61-E9156A1AEB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133</vt:i4>
      </vt:variant>
    </vt:vector>
  </HeadingPairs>
  <TitlesOfParts>
    <vt:vector size="159" baseType="lpstr">
      <vt:lpstr>SQRNavigation</vt:lpstr>
      <vt:lpstr>SQRInputBindings</vt:lpstr>
      <vt:lpstr>SQRChartBindings</vt:lpstr>
      <vt:lpstr>SQRAnnual</vt:lpstr>
      <vt:lpstr>SQRMonthly</vt:lpstr>
      <vt:lpstr>Cover</vt:lpstr>
      <vt:lpstr>Contents</vt:lpstr>
      <vt:lpstr>InpC</vt:lpstr>
      <vt:lpstr>InpS</vt:lpstr>
      <vt:lpstr>InpT</vt:lpstr>
      <vt:lpstr>Time</vt:lpstr>
      <vt:lpstr>Defect</vt:lpstr>
      <vt:lpstr>Company Capital Structure</vt:lpstr>
      <vt:lpstr>Model Checks and Alerts</vt:lpstr>
      <vt:lpstr>Cohort Structure</vt:lpstr>
      <vt:lpstr>Portfolio Structure</vt:lpstr>
      <vt:lpstr>Fund Structure</vt:lpstr>
      <vt:lpstr>Company Report</vt:lpstr>
      <vt:lpstr>Cohort Report</vt:lpstr>
      <vt:lpstr>Fund Report</vt:lpstr>
      <vt:lpstr>Portfolio Report</vt:lpstr>
      <vt:lpstr>Results Table</vt:lpstr>
      <vt:lpstr>Output</vt:lpstr>
      <vt:lpstr>Issues</vt:lpstr>
      <vt:lpstr>Sheet1</vt:lpstr>
      <vt:lpstr>Styles</vt:lpstr>
      <vt:lpstr>CASE_ACTIVE</vt:lpstr>
      <vt:lpstr>CASE_COMPARISON</vt:lpstr>
      <vt:lpstr>Cohort_Loan_Balance</vt:lpstr>
      <vt:lpstr>Cohort_Loan_Balance.BEG</vt:lpstr>
      <vt:lpstr>Constants</vt:lpstr>
      <vt:lpstr>DPI</vt:lpstr>
      <vt:lpstr>ExampleInputRow</vt:lpstr>
      <vt:lpstr>Exit_Proceeds</vt:lpstr>
      <vt:lpstr>Exit_Value</vt:lpstr>
      <vt:lpstr>Exited_Companies</vt:lpstr>
      <vt:lpstr>Exited_Companies.BEG</vt:lpstr>
      <vt:lpstr>Failed_Companies</vt:lpstr>
      <vt:lpstr>Failed_Companies.BEG</vt:lpstr>
      <vt:lpstr>InpC!FirstDifferenceCell</vt:lpstr>
      <vt:lpstr>InpC!FirstRow</vt:lpstr>
      <vt:lpstr>FirstRow</vt:lpstr>
      <vt:lpstr>FirstTime</vt:lpstr>
      <vt:lpstr>Headings</vt:lpstr>
      <vt:lpstr>InpC!InputChanges</vt:lpstr>
      <vt:lpstr>Investor_Cofounder__</vt:lpstr>
      <vt:lpstr>Investor_Cofounder_Shares</vt:lpstr>
      <vt:lpstr>Investor_Cofounder_Shares.BEG</vt:lpstr>
      <vt:lpstr>Investor_Cofounder_Value</vt:lpstr>
      <vt:lpstr>Label</vt:lpstr>
      <vt:lpstr>Loan_and_Redemption_Premium_Repayment</vt:lpstr>
      <vt:lpstr>Loan_Note</vt:lpstr>
      <vt:lpstr>Loan_Note.BEG</vt:lpstr>
      <vt:lpstr>'Cohort Report'!MasterALERT</vt:lpstr>
      <vt:lpstr>'Cohort Structure'!MasterALERT</vt:lpstr>
      <vt:lpstr>'Company Capital Structure'!MasterALERT</vt:lpstr>
      <vt:lpstr>'Company Report'!MasterALERT</vt:lpstr>
      <vt:lpstr>Defect!MasterALERT</vt:lpstr>
      <vt:lpstr>'Fund Report'!MasterALERT</vt:lpstr>
      <vt:lpstr>'Fund Structure'!MasterALERT</vt:lpstr>
      <vt:lpstr>InpS!MasterALERT</vt:lpstr>
      <vt:lpstr>InpT!MasterALERT</vt:lpstr>
      <vt:lpstr>'Model Checks and Alerts'!MasterALERT</vt:lpstr>
      <vt:lpstr>'Portfolio Report'!MasterALERT</vt:lpstr>
      <vt:lpstr>'Portfolio Structure'!MasterALERT</vt:lpstr>
      <vt:lpstr>'Results Table'!MasterALERT</vt:lpstr>
      <vt:lpstr>Time!MasterALERT</vt:lpstr>
      <vt:lpstr>'Cohort Report'!MasterCHK</vt:lpstr>
      <vt:lpstr>'Cohort Structure'!MasterCHK</vt:lpstr>
      <vt:lpstr>'Company Capital Structure'!MasterCHK</vt:lpstr>
      <vt:lpstr>'Company Report'!MasterCHK</vt:lpstr>
      <vt:lpstr>Defect!MasterCHK</vt:lpstr>
      <vt:lpstr>'Fund Report'!MasterCHK</vt:lpstr>
      <vt:lpstr>'Fund Structure'!MasterCHK</vt:lpstr>
      <vt:lpstr>InpS!MasterCHK</vt:lpstr>
      <vt:lpstr>InpT!MasterCHK</vt:lpstr>
      <vt:lpstr>'Model Checks and Alerts'!MasterCHK</vt:lpstr>
      <vt:lpstr>'Portfolio Report'!MasterCHK</vt:lpstr>
      <vt:lpstr>'Portfolio Structure'!MasterCHK</vt:lpstr>
      <vt:lpstr>'Results Table'!MasterCHK</vt:lpstr>
      <vt:lpstr>Time!MasterCHK</vt:lpstr>
      <vt:lpstr>Model_period_end</vt:lpstr>
      <vt:lpstr>Model_period_start</vt:lpstr>
      <vt:lpstr>New_Capital_From_Investor_Cofounder</vt:lpstr>
      <vt:lpstr>New_Capital_From_Other_Investor</vt:lpstr>
      <vt:lpstr>New_Capital_From_Sector_Cofounder</vt:lpstr>
      <vt:lpstr>New_Capital_From_Studio_Cofounder</vt:lpstr>
      <vt:lpstr>New_Company_Loan_Note</vt:lpstr>
      <vt:lpstr>obxIssuesLog</vt:lpstr>
      <vt:lpstr>Other_Investor__</vt:lpstr>
      <vt:lpstr>Other_Investor_Shares</vt:lpstr>
      <vt:lpstr>Other_Investor_Shares.BEG</vt:lpstr>
      <vt:lpstr>Other_Investor_Value</vt:lpstr>
      <vt:lpstr>Percentage_Exit</vt:lpstr>
      <vt:lpstr>Percentage_Fail</vt:lpstr>
      <vt:lpstr>Percentage_Graduate</vt:lpstr>
      <vt:lpstr>Percentage_Graduate.BEG</vt:lpstr>
      <vt:lpstr>Period_number</vt:lpstr>
      <vt:lpstr>Post_Money_Valuation</vt:lpstr>
      <vt:lpstr>Pre_Money_Valuation</vt:lpstr>
      <vt:lpstr>Price_per_Share</vt:lpstr>
      <vt:lpstr>Proceeds_to_Investor_Cofounder</vt:lpstr>
      <vt:lpstr>Proceeds_to_Other_Investor</vt:lpstr>
      <vt:lpstr>Proceeds_to_Sector_Cofounder</vt:lpstr>
      <vt:lpstr>Proceeds_to_Studio_Cofounder</vt:lpstr>
      <vt:lpstr>Remaing_Companies</vt:lpstr>
      <vt:lpstr>Remaing_Companies.BEG</vt:lpstr>
      <vt:lpstr>ReportBarFormat</vt:lpstr>
      <vt:lpstr>scenario</vt:lpstr>
      <vt:lpstr>ScenarioPointer</vt:lpstr>
      <vt:lpstr>Sector_Cofounder__</vt:lpstr>
      <vt:lpstr>Sector_Cofounder_Shares</vt:lpstr>
      <vt:lpstr>Sector_Cofounder_Shares.BEG</vt:lpstr>
      <vt:lpstr>Sector_Cofounder_Value</vt:lpstr>
      <vt:lpstr>SensitivityInputs</vt:lpstr>
      <vt:lpstr>Studio_Cofounder__</vt:lpstr>
      <vt:lpstr>Studio_Cofounder_Shares</vt:lpstr>
      <vt:lpstr>Studio_Cofounder_Shares.BEG</vt:lpstr>
      <vt:lpstr>Studio_Cofounder_Value</vt:lpstr>
      <vt:lpstr>TimeRow</vt:lpstr>
      <vt:lpstr>TOCFirstLine</vt:lpstr>
      <vt:lpstr>TOCobxCohort_Structure</vt:lpstr>
      <vt:lpstr>TOCobxCohort_Structure.Companies</vt:lpstr>
      <vt:lpstr>TOCobxCohort_Structure.Loan</vt:lpstr>
      <vt:lpstr>TOCobxCohort_Structure.Metrics</vt:lpstr>
      <vt:lpstr>TOCobxCohort_Structure.Returns</vt:lpstr>
      <vt:lpstr>TOCobxCompany_Capital_Structure</vt:lpstr>
      <vt:lpstr>TOCobxCompany_Capital_Structure.Debt</vt:lpstr>
      <vt:lpstr>TOCobxCompany_Capital_Structure.Equity_Value</vt:lpstr>
      <vt:lpstr>TOCobxCompany_Capital_Structure.Exit</vt:lpstr>
      <vt:lpstr>TOCobxCompany_Capital_Structure.New_Shares</vt:lpstr>
      <vt:lpstr>TOCobxCompany_Capital_Structure.Percentage_Shareholding</vt:lpstr>
      <vt:lpstr>TOCobxCompany_Capital_Structure.Shares_In_Issue</vt:lpstr>
      <vt:lpstr>TOCobxDefect</vt:lpstr>
      <vt:lpstr>TOCobxFund_Structure</vt:lpstr>
      <vt:lpstr>TOCobxInputs</vt:lpstr>
      <vt:lpstr>TOCobxInputs.Cohort</vt:lpstr>
      <vt:lpstr>TOCobxInputs.Company</vt:lpstr>
      <vt:lpstr>TOCobxInputs.Company.Debt</vt:lpstr>
      <vt:lpstr>TOCobxInputs.Company.Equity</vt:lpstr>
      <vt:lpstr>TOCobxInputs.Company.Exit</vt:lpstr>
      <vt:lpstr>TOCobxInputs.Company.Opening_Balances</vt:lpstr>
      <vt:lpstr>TOCobxModel_Checks_and_Alerts</vt:lpstr>
      <vt:lpstr>TOCobxPortfolio_Structure</vt:lpstr>
      <vt:lpstr>TOCobxTime</vt:lpstr>
      <vt:lpstr>TOCobxTime.Headers</vt:lpstr>
      <vt:lpstr>TOCrepobxCohort_Report_Year</vt:lpstr>
      <vt:lpstr>TOCrepobxCompany_Report_Year</vt:lpstr>
      <vt:lpstr>Total__</vt:lpstr>
      <vt:lpstr>Total_Companies</vt:lpstr>
      <vt:lpstr>Total_Debt</vt:lpstr>
      <vt:lpstr>Total_Equity_Value</vt:lpstr>
      <vt:lpstr>Total_Exit_Proceeds</vt:lpstr>
      <vt:lpstr>Total_Investor_Cofounder_Return</vt:lpstr>
      <vt:lpstr>Total_Investor_Cofounder_Return.BEG</vt:lpstr>
      <vt:lpstr>Total_New_Capital_Raised_From_Equity</vt:lpstr>
      <vt:lpstr>Total_Shares_In_Issue</vt:lpstr>
      <vt:lpstr>Totals</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Davidson</cp:lastModifiedBy>
  <dcterms:created xsi:type="dcterms:W3CDTF">2023-09-11T16:58:57Z</dcterms:created>
  <dcterms:modified xsi:type="dcterms:W3CDTF">2023-09-11T17:08:46Z</dcterms:modified>
</cp:coreProperties>
</file>