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Repositories\Financial Models\GEN\"/>
    </mc:Choice>
  </mc:AlternateContent>
  <xr:revisionPtr revIDLastSave="0" documentId="13_ncr:1_{80F186EA-2A84-422C-9B66-73ED0EC12497}" xr6:coauthVersionLast="47" xr6:coauthVersionMax="47" xr10:uidLastSave="{00000000-0000-0000-0000-000000000000}"/>
  <bookViews>
    <workbookView xWindow="5280" yWindow="2550" windowWidth="22220" windowHeight="17970" activeTab="4" xr2:uid="{00000000-000D-0000-FFFF-FFFF00000000}"/>
  </bookViews>
  <sheets>
    <sheet name="SQRNavigation" sheetId="31" r:id="rId1"/>
    <sheet name="SQRInputBindings" sheetId="32" r:id="rId2"/>
    <sheet name="SQRAnnual" sheetId="34" r:id="rId3"/>
    <sheet name="SQRMonthly" sheetId="35" r:id="rId4"/>
    <sheet name="SQRChartBindings" sheetId="36" r:id="rId5"/>
    <sheet name="Cover" sheetId="1" r:id="rId6"/>
    <sheet name="Contents" sheetId="2" r:id="rId7"/>
    <sheet name="InpC" sheetId="3" r:id="rId8"/>
    <sheet name="InpS" sheetId="4" r:id="rId9"/>
    <sheet name="InpT" sheetId="5" state="hidden" r:id="rId10"/>
    <sheet name="Time" sheetId="6" r:id="rId11"/>
    <sheet name="Unallocated" sheetId="7" state="hidden" r:id="rId12"/>
    <sheet name="Customers" sheetId="8" r:id="rId13"/>
    <sheet name="Expense" sheetId="9" r:id="rId14"/>
    <sheet name="Assets" sheetId="10" r:id="rId15"/>
    <sheet name="Debt" sheetId="11" state="hidden" r:id="rId16"/>
    <sheet name="Working capital" sheetId="12" r:id="rId17"/>
    <sheet name="Financials" sheetId="13" r:id="rId18"/>
    <sheet name="Model Checks and Alerts" sheetId="14" r:id="rId19"/>
    <sheet name="P&amp;L Ann" sheetId="15" r:id="rId20"/>
    <sheet name="Balance Sheet Ann" sheetId="16" r:id="rId21"/>
    <sheet name="Cashflow Ann" sheetId="17" r:id="rId22"/>
    <sheet name="P&amp;L" sheetId="18" r:id="rId23"/>
    <sheet name="P&amp;L Qly" sheetId="19" r:id="rId24"/>
    <sheet name="P&amp;L SemiAnnually" sheetId="20" r:id="rId25"/>
    <sheet name="Balance Sheet" sheetId="21" r:id="rId26"/>
    <sheet name="Balance Sheet Qly" sheetId="22" r:id="rId27"/>
    <sheet name="Balance Sheet SemiAnnually" sheetId="23" r:id="rId28"/>
    <sheet name="Cashflow" sheetId="24" r:id="rId29"/>
    <sheet name="Cashflow Qly" sheetId="25" r:id="rId30"/>
    <sheet name="Cashflow SemiAnnually" sheetId="26" r:id="rId31"/>
    <sheet name="Results Table" sheetId="27" r:id="rId32"/>
    <sheet name="Output" sheetId="28" r:id="rId33"/>
    <sheet name="Issues" sheetId="29" r:id="rId34"/>
    <sheet name="Styles" sheetId="30" r:id="rId35"/>
  </sheets>
  <externalReferences>
    <externalReference r:id="rId36"/>
  </externalReferences>
  <definedNames>
    <definedName name="Capex">InpS!$J$14:$BQ$14</definedName>
    <definedName name="CASE_ACTIVE">InpC!$F$4</definedName>
    <definedName name="CASE_COMPARISON">InpC!$F$5</definedName>
    <definedName name="Cash">Financials!$J$13:$BQ$13</definedName>
    <definedName name="Cash.BEG">Financials!$J$11:$BQ$11</definedName>
    <definedName name="Cash.FLOW">Financials!$J$11:$BQ$11</definedName>
    <definedName name="Cash_income">'Working capital'!$J$10:$BQ$10</definedName>
    <definedName name="Cash_outflow_from_operations">'Working capital'!$J$16:$BQ$16</definedName>
    <definedName name="Cash_outflow_from_operations.NEG">'Working capital'!$J$17:$BQ$17</definedName>
    <definedName name="CFADS">Cashflow!$J$15:$BQ$15</definedName>
    <definedName name="Constants">InpS!$F$1</definedName>
    <definedName name="Cost_of_sales">Expense!$J$11:$BQ$11</definedName>
    <definedName name="Cost_of_sales.NEG">Expense!$J$12:$BQ$12</definedName>
    <definedName name="Creditors">'Working capital'!$J$27:$BQ$27</definedName>
    <definedName name="Creditors.BEG">'Working capital'!$J$23:$BQ$23</definedName>
    <definedName name="Creditors.FLOW">'Working capital'!$J$23:$BQ$23</definedName>
    <definedName name="Creditors.NEG">'Working capital'!$J$28:$BQ$28</definedName>
    <definedName name="Debtors">'Working capital'!$J$36:$BQ$36</definedName>
    <definedName name="Debtors.BEG">'Working capital'!$J$33:$BQ$33</definedName>
    <definedName name="Debtors.FLOW">'Working capital'!$J$33:$BQ$33</definedName>
    <definedName name="Depreciation">Assets!$J$26:$BQ$26</definedName>
    <definedName name="Depreciation.NEG">Assets!$J$27:$BQ$27</definedName>
    <definedName name="Dividends">InpS!$J$18:$BQ$18</definedName>
    <definedName name="EBITDA">'P&amp;L'!$J$13:$BQ$13</definedName>
    <definedName name="Equity">Financials!$J$40:$BQ$40</definedName>
    <definedName name="Equity.BEG">Financials!$J$38:$BQ$38</definedName>
    <definedName name="Equity.FLOW">Financials!$J$38:$BQ$38</definedName>
    <definedName name="Equity_injections">InpS!$J$17:$BQ$17</definedName>
    <definedName name="ExampleInputRow">InpC!$14:$14</definedName>
    <definedName name="FirstDifferenceCell" localSheetId="7">InpC!$I$13</definedName>
    <definedName name="FirstRow" localSheetId="7">InpC!$A$14</definedName>
    <definedName name="FirstRow">InpS!$A$7</definedName>
    <definedName name="FirstTime">InpS!$J$1</definedName>
    <definedName name="Fixed_Assets">Assets!$J$20:$BQ$20</definedName>
    <definedName name="Fixed_Assets.BEG">Assets!$J$17:$BQ$17</definedName>
    <definedName name="Fixed_Assets.FLOW">Assets!$J$17:$BQ$17</definedName>
    <definedName name="Headings">InpS!$E$2:$E$5</definedName>
    <definedName name="InputChanges" localSheetId="7">InpC!$F$7</definedName>
    <definedName name="Label">InpS!$E$1</definedName>
    <definedName name="MasterALERT" localSheetId="14">Assets!$F$3</definedName>
    <definedName name="MasterALERT" localSheetId="25">'Balance Sheet'!$F$3</definedName>
    <definedName name="MasterALERT" localSheetId="20">'Balance Sheet Ann'!$F$3</definedName>
    <definedName name="MasterALERT" localSheetId="26">'Balance Sheet Qly'!$F$3</definedName>
    <definedName name="MasterALERT" localSheetId="27">'Balance Sheet SemiAnnually'!$F$3</definedName>
    <definedName name="MasterALERT" localSheetId="28">Cashflow!$F$3</definedName>
    <definedName name="MasterALERT" localSheetId="21">'Cashflow Ann'!$F$3</definedName>
    <definedName name="MasterALERT" localSheetId="29">'Cashflow Qly'!$F$3</definedName>
    <definedName name="MasterALERT" localSheetId="30">'Cashflow SemiAnnually'!$F$3</definedName>
    <definedName name="MasterALERT" localSheetId="12">Customers!$F$3</definedName>
    <definedName name="MasterALERT" localSheetId="15">Debt!$F$3</definedName>
    <definedName name="MasterALERT" localSheetId="13">Expense!$F$3</definedName>
    <definedName name="MasterALERT" localSheetId="17">Financials!$F$3</definedName>
    <definedName name="MasterALERT" localSheetId="8">InpS!$F$3</definedName>
    <definedName name="MasterALERT" localSheetId="9">InpT!$F$3</definedName>
    <definedName name="MasterALERT" localSheetId="18">'Model Checks and Alerts'!$F$3</definedName>
    <definedName name="MasterALERT" localSheetId="22">'P&amp;L'!$F$3</definedName>
    <definedName name="MasterALERT" localSheetId="19">'P&amp;L Ann'!$F$3</definedName>
    <definedName name="MasterALERT" localSheetId="23">'P&amp;L Qly'!$F$3</definedName>
    <definedName name="MasterALERT" localSheetId="24">'P&amp;L SemiAnnually'!$F$3</definedName>
    <definedName name="MasterALERT" localSheetId="31">'Results Table'!$F$3</definedName>
    <definedName name="MasterALERT" localSheetId="10">Time!$F$3</definedName>
    <definedName name="MasterALERT" localSheetId="11">Unallocated!$F$3</definedName>
    <definedName name="MasterALERT" localSheetId="16">'Working capital'!$F$3</definedName>
    <definedName name="MasterCHK" localSheetId="14">Assets!$F$2</definedName>
    <definedName name="MasterCHK" localSheetId="25">'Balance Sheet'!$F$2</definedName>
    <definedName name="MasterCHK" localSheetId="20">'Balance Sheet Ann'!$F$2</definedName>
    <definedName name="MasterCHK" localSheetId="26">'Balance Sheet Qly'!$F$2</definedName>
    <definedName name="MasterCHK" localSheetId="27">'Balance Sheet SemiAnnually'!$F$2</definedName>
    <definedName name="MasterCHK" localSheetId="28">Cashflow!$F$2</definedName>
    <definedName name="MasterCHK" localSheetId="21">'Cashflow Ann'!$F$2</definedName>
    <definedName name="MasterCHK" localSheetId="29">'Cashflow Qly'!$F$2</definedName>
    <definedName name="MasterCHK" localSheetId="30">'Cashflow SemiAnnually'!$F$2</definedName>
    <definedName name="MasterCHK" localSheetId="12">Customers!$F$2</definedName>
    <definedName name="MasterCHK" localSheetId="15">Debt!$F$2</definedName>
    <definedName name="MasterCHK" localSheetId="13">Expense!$F$2</definedName>
    <definedName name="MasterCHK" localSheetId="17">Financials!$F$2</definedName>
    <definedName name="MasterCHK" localSheetId="8">InpS!$F$2</definedName>
    <definedName name="MasterCHK" localSheetId="9">InpT!$F$2</definedName>
    <definedName name="MasterCHK" localSheetId="18">'Model Checks and Alerts'!$F$2</definedName>
    <definedName name="MasterCHK" localSheetId="22">'P&amp;L'!$F$2</definedName>
    <definedName name="MasterCHK" localSheetId="19">'P&amp;L Ann'!$F$2</definedName>
    <definedName name="MasterCHK" localSheetId="23">'P&amp;L Qly'!$F$2</definedName>
    <definedName name="MasterCHK" localSheetId="24">'P&amp;L SemiAnnually'!$F$2</definedName>
    <definedName name="MasterCHK" localSheetId="31">'Results Table'!$F$2</definedName>
    <definedName name="MasterCHK" localSheetId="10">Time!$F$2</definedName>
    <definedName name="MasterCHK" localSheetId="11">Unallocated!$F$2</definedName>
    <definedName name="MasterCHK" localSheetId="16">'Working capital'!$F$2</definedName>
    <definedName name="Net_Assets">Financials!$J$25:$BQ$25</definedName>
    <definedName name="Net_cashflow">Cashflow!$J$18:$BQ$18</definedName>
    <definedName name="Net_Revenue">'P&amp;L'!$J$10:$BQ$10</definedName>
    <definedName name="obxIssuesLog">Issues!$A$5</definedName>
    <definedName name="Operating_cash_flow">Cashflow!$J$11:$BQ$11</definedName>
    <definedName name="Operating_cost">Expense!$J$18:$BQ$18</definedName>
    <definedName name="Operating_cost.NEG">Expense!$J$19:$BQ$19</definedName>
    <definedName name="Profit_after_tax">'P&amp;L'!$J$19:$BQ$19</definedName>
    <definedName name="Profit_before_tax">'P&amp;L'!$J$16:$BQ$16</definedName>
    <definedName name="ReportBarFormat">Contents!$A$5</definedName>
    <definedName name="Retained_Earnings">Financials!$J$33:$BQ$33</definedName>
    <definedName name="Retained_Earnings.BEG">Financials!$J$31:$BQ$31</definedName>
    <definedName name="Retained_Earnings.FLOW">Financials!$J$31:$BQ$31</definedName>
    <definedName name="Retained_earnings_this_period">'P&amp;L'!$J$22:$BQ$22</definedName>
    <definedName name="Revenue">Customers!$J$17:$BQ$17</definedName>
    <definedName name="scenario">InpC!$I$4</definedName>
    <definedName name="ScenarioPointer">InpC!$K$2</definedName>
    <definedName name="SensitivityInputs">InpC!$O$13:$R$13</definedName>
    <definedName name="Shareholder_Equity">Financials!$J$45:$BQ$45</definedName>
    <definedName name="Tax_payable">Financials!$J$18:$BQ$18</definedName>
    <definedName name="Tax_payable.NEG">Financials!$J$19:$BQ$19</definedName>
    <definedName name="TimeRow">InpS!$A$2</definedName>
    <definedName name="TOCFirstLine">Contents!$A$6</definedName>
    <definedName name="TOCobxAssets">Assets!$A$1</definedName>
    <definedName name="TOCobxCustomers">Customers!$A$1</definedName>
    <definedName name="TOCobxDebt">Debt!$A$1</definedName>
    <definedName name="TOCobxExpense">Expense!$A$1</definedName>
    <definedName name="TOCobxFinancials">Financials!$A$1</definedName>
    <definedName name="TOCobxInputs">InpS!$A$1</definedName>
    <definedName name="TOCobxInputs.Assets">InpS!$A$13</definedName>
    <definedName name="TOCobxInputs.Customers">InpS!$A$10</definedName>
    <definedName name="TOCobxInputs.Equity">InpS!$A$16</definedName>
    <definedName name="TOCobxInputs.Expense">InpC!$A$24</definedName>
    <definedName name="TOCobxInputs.Model_Constants">InpC!$A$36</definedName>
    <definedName name="TOCobxInputs.Opening_balance_sheet">InpC!$A$16</definedName>
    <definedName name="TOCobxInputs.Tax">InpC!$A$13</definedName>
    <definedName name="TOCobxModel_Checks_and_Alerts">'Model Checks and Alerts'!$A$1</definedName>
    <definedName name="TOCobxModel_Checks_and_Alerts.Model_Checks">'Model Checks and Alerts'!$A$9</definedName>
    <definedName name="TOCobxTime">Time!$A$1</definedName>
    <definedName name="TOCobxTime.Annual___increase_in_operating_costs_index">Time!$A$122</definedName>
    <definedName name="TOCobxTime.Headers">Time!$A$22</definedName>
    <definedName name="TOCobxTime.Model_timelines">Time!$A$178</definedName>
    <definedName name="TOCobxUnallocated">Unallocated!$A$1</definedName>
    <definedName name="TOCobxWorking_capital">'Working capital'!$A$1</definedName>
    <definedName name="TOCrepobxBalance_Sheet_base_1_Quarter">'Balance Sheet Qly'!$A$8</definedName>
    <definedName name="TOCrepobxBalance_Sheet_base_2_SemiAnnual">'Balance Sheet SemiAnnually'!$A$8</definedName>
    <definedName name="TOCrepobxBalance_Sheet_base_Month">'Balance Sheet'!$A$8</definedName>
    <definedName name="TOCrepobxBalance_Sheet_Year">'Balance Sheet Ann'!$A$8</definedName>
    <definedName name="TOCrepobxCashflow_base_1_Quarter">'Cashflow Qly'!$A$8</definedName>
    <definedName name="TOCrepobxCashflow_base_2_SemiAnnual">'Cashflow SemiAnnually'!$A$8</definedName>
    <definedName name="TOCrepobxCashflow_base_Month">Cashflow!$A$8</definedName>
    <definedName name="TOCrepobxCashflow_Year">'Cashflow Ann'!$A$8</definedName>
    <definedName name="TOCrepobxP_L_base_1_Quarter">'P&amp;L Qly'!$A$8</definedName>
    <definedName name="TOCrepobxP_L_base_2_SemiAnnual">'P&amp;L SemiAnnually'!$A$8</definedName>
    <definedName name="TOCrepobxP_L_base_Month">'P&amp;L'!$A$8</definedName>
    <definedName name="TOCrepobxP_L_Year">'P&amp;L Ann'!$A$8</definedName>
    <definedName name="Total_Current_Assets">'Balance Sheet'!$J$14:$BQ$14</definedName>
    <definedName name="Total_Fixed_Assets">'Balance Sheet'!$J$9:$BQ$9</definedName>
    <definedName name="Totals">InpS!$H$5</definedName>
    <definedName name="Units">InpS!$G$1</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31" l="1"/>
  <c r="D18" i="31"/>
  <c r="B18" i="31"/>
  <c r="E12" i="31"/>
  <c r="D12" i="31"/>
  <c r="B12" i="31"/>
  <c r="E6" i="31"/>
  <c r="D6" i="31"/>
  <c r="C6" i="31"/>
  <c r="C11" i="31" s="1"/>
  <c r="C12" i="31" s="1"/>
  <c r="C17" i="31" s="1"/>
  <c r="C18" i="31" s="1"/>
  <c r="C23" i="31" s="1"/>
  <c r="B6" i="31"/>
  <c r="I63" i="32"/>
  <c r="I61" i="32"/>
  <c r="I59" i="32"/>
  <c r="I56" i="32"/>
  <c r="I55" i="32"/>
  <c r="I48" i="32"/>
  <c r="I47" i="32"/>
  <c r="E46" i="32"/>
  <c r="E43" i="32"/>
  <c r="I60" i="32" s="1"/>
  <c r="E39" i="32"/>
  <c r="I52" i="32" s="1"/>
  <c r="E36" i="32"/>
  <c r="I53" i="32" s="1"/>
  <c r="E32" i="32"/>
  <c r="I46" i="32" s="1"/>
  <c r="E29" i="32"/>
  <c r="I45" i="32" s="1"/>
  <c r="I24" i="32"/>
  <c r="I23" i="32"/>
  <c r="I22" i="32"/>
  <c r="I21" i="32"/>
  <c r="I20" i="32"/>
  <c r="I17" i="32"/>
  <c r="I15" i="32"/>
  <c r="I14" i="32"/>
  <c r="I10" i="32"/>
  <c r="I9" i="32"/>
  <c r="I8" i="32"/>
  <c r="I5" i="32"/>
  <c r="I4" i="32"/>
  <c r="I64" i="32" s="1"/>
  <c r="I3" i="32"/>
  <c r="E6" i="36"/>
  <c r="F4" i="36"/>
  <c r="H23" i="4"/>
  <c r="H18" i="4"/>
  <c r="H17" i="4"/>
  <c r="H14" i="4"/>
  <c r="J5" i="4"/>
  <c r="BQ3" i="4"/>
  <c r="BP3" i="4"/>
  <c r="BO3" i="4"/>
  <c r="BN3" i="4"/>
  <c r="BM3" i="4"/>
  <c r="BL3" i="4"/>
  <c r="BK3" i="4"/>
  <c r="BJ3" i="4"/>
  <c r="BI3" i="4"/>
  <c r="BH3" i="4"/>
  <c r="BG3" i="4"/>
  <c r="BF3" i="4"/>
  <c r="BE3" i="4"/>
  <c r="BD3" i="4"/>
  <c r="BC3" i="4"/>
  <c r="BB3" i="4"/>
  <c r="BA3" i="4"/>
  <c r="AZ3" i="4"/>
  <c r="AY3" i="4"/>
  <c r="AX3" i="4"/>
  <c r="AW3" i="4"/>
  <c r="AV3" i="4"/>
  <c r="AU3" i="4"/>
  <c r="AT3" i="4"/>
  <c r="AS3" i="4"/>
  <c r="AR3" i="4"/>
  <c r="AQ3" i="4"/>
  <c r="AP3" i="4"/>
  <c r="AO3" i="4"/>
  <c r="AN3" i="4"/>
  <c r="AM3" i="4"/>
  <c r="AL3" i="4"/>
  <c r="AK3" i="4"/>
  <c r="AJ3" i="4"/>
  <c r="AI3" i="4"/>
  <c r="AH3" i="4"/>
  <c r="AG3" i="4"/>
  <c r="AF3" i="4"/>
  <c r="AE3" i="4"/>
  <c r="AD3" i="4"/>
  <c r="AC3" i="4"/>
  <c r="AB3" i="4"/>
  <c r="AA3" i="4"/>
  <c r="Z3" i="4"/>
  <c r="Y3" i="4"/>
  <c r="X3" i="4"/>
  <c r="W3" i="4"/>
  <c r="V3" i="4"/>
  <c r="U3" i="4"/>
  <c r="T3" i="4"/>
  <c r="S3" i="4"/>
  <c r="R3" i="4"/>
  <c r="Q3" i="4"/>
  <c r="P3" i="4"/>
  <c r="O3" i="4"/>
  <c r="N3" i="4"/>
  <c r="M3" i="4"/>
  <c r="L3" i="4"/>
  <c r="K3" i="4"/>
  <c r="J3" i="4"/>
  <c r="A1" i="4"/>
  <c r="M7" i="3"/>
  <c r="L7" i="3"/>
  <c r="K7" i="3"/>
  <c r="I5" i="3"/>
  <c r="I4" i="3"/>
  <c r="A1" i="3"/>
  <c r="A1" i="29"/>
  <c r="H21" i="28"/>
  <c r="H20" i="28"/>
  <c r="J5" i="28"/>
  <c r="J2" i="28"/>
  <c r="H2" i="28"/>
  <c r="F1" i="27"/>
  <c r="A1" i="27"/>
  <c r="I17" i="26"/>
  <c r="G17" i="26"/>
  <c r="F17" i="26"/>
  <c r="E17" i="26"/>
  <c r="I14" i="26"/>
  <c r="G14" i="26"/>
  <c r="F14" i="26"/>
  <c r="E14" i="26"/>
  <c r="I13" i="26"/>
  <c r="G13" i="26"/>
  <c r="F13" i="26"/>
  <c r="E13" i="26"/>
  <c r="I10" i="26"/>
  <c r="F10" i="26"/>
  <c r="I9" i="26"/>
  <c r="F9" i="26"/>
  <c r="I8" i="26"/>
  <c r="G8" i="26"/>
  <c r="F8" i="26"/>
  <c r="E8" i="26"/>
  <c r="F1" i="26"/>
  <c r="A1" i="26"/>
  <c r="I17" i="25"/>
  <c r="G17" i="25"/>
  <c r="F17" i="25"/>
  <c r="E17" i="25"/>
  <c r="I14" i="25"/>
  <c r="G14" i="25"/>
  <c r="F14" i="25"/>
  <c r="E14" i="25"/>
  <c r="I13" i="25"/>
  <c r="G13" i="25"/>
  <c r="F13" i="25"/>
  <c r="E13" i="25"/>
  <c r="I10" i="25"/>
  <c r="F10" i="25"/>
  <c r="I9" i="25"/>
  <c r="F9" i="25"/>
  <c r="I8" i="25"/>
  <c r="G8" i="25"/>
  <c r="F8" i="25"/>
  <c r="E8" i="25"/>
  <c r="F1" i="25"/>
  <c r="A1" i="25"/>
  <c r="BQ17" i="24"/>
  <c r="BP17" i="24"/>
  <c r="BO17" i="24"/>
  <c r="BN17" i="24"/>
  <c r="BM17" i="24"/>
  <c r="BL17" i="24"/>
  <c r="BK17" i="24"/>
  <c r="BJ17" i="24"/>
  <c r="BI17" i="24"/>
  <c r="BH17" i="24"/>
  <c r="BG17" i="24"/>
  <c r="BF17" i="24"/>
  <c r="BE17" i="24"/>
  <c r="BD17" i="24"/>
  <c r="BC17" i="24"/>
  <c r="BB17" i="24"/>
  <c r="BA17" i="24"/>
  <c r="AZ17" i="24"/>
  <c r="AY17" i="24"/>
  <c r="AX17" i="24"/>
  <c r="AW17" i="24"/>
  <c r="AV17" i="24"/>
  <c r="AU17" i="24"/>
  <c r="AT17" i="24"/>
  <c r="AS17" i="24"/>
  <c r="AR17" i="24"/>
  <c r="AQ17" i="24"/>
  <c r="AP17" i="24"/>
  <c r="AO17" i="24"/>
  <c r="AN17" i="24"/>
  <c r="AM17" i="24"/>
  <c r="AL17" i="24"/>
  <c r="AK17" i="24"/>
  <c r="AJ17" i="24"/>
  <c r="AI17" i="24"/>
  <c r="AH17" i="24"/>
  <c r="AG17" i="24"/>
  <c r="AF17" i="24"/>
  <c r="AE17" i="24"/>
  <c r="AD17" i="24"/>
  <c r="AC17" i="24"/>
  <c r="AB17" i="24"/>
  <c r="AA17" i="24"/>
  <c r="Z17" i="24"/>
  <c r="Y17" i="24"/>
  <c r="X17" i="24"/>
  <c r="W17" i="24"/>
  <c r="V17" i="24"/>
  <c r="U17" i="24"/>
  <c r="T17" i="24"/>
  <c r="S17" i="24"/>
  <c r="R17" i="24"/>
  <c r="Q17" i="24"/>
  <c r="P17" i="24"/>
  <c r="O17" i="24"/>
  <c r="N17" i="24"/>
  <c r="M17" i="24"/>
  <c r="L17" i="24"/>
  <c r="K17" i="24"/>
  <c r="J17" i="24"/>
  <c r="I17" i="24"/>
  <c r="G17" i="24"/>
  <c r="F17" i="24"/>
  <c r="E17" i="24"/>
  <c r="BQ14" i="24"/>
  <c r="BP14" i="24"/>
  <c r="BO14" i="24"/>
  <c r="BN14" i="24"/>
  <c r="BM14" i="24"/>
  <c r="BL14" i="24"/>
  <c r="BK14" i="24"/>
  <c r="BJ14" i="24"/>
  <c r="BI14" i="24"/>
  <c r="BH14" i="24"/>
  <c r="BG14" i="24"/>
  <c r="BF14" i="24"/>
  <c r="BE14" i="24"/>
  <c r="BD14" i="24"/>
  <c r="BC14" i="24"/>
  <c r="BB14" i="24"/>
  <c r="BA14" i="24"/>
  <c r="AZ14" i="24"/>
  <c r="AY14" i="24"/>
  <c r="AX14" i="24"/>
  <c r="AW14" i="24"/>
  <c r="AV14" i="24"/>
  <c r="AU14" i="24"/>
  <c r="AT14" i="24"/>
  <c r="AS14" i="24"/>
  <c r="AR14" i="24"/>
  <c r="AQ14" i="24"/>
  <c r="AP14" i="24"/>
  <c r="AO14" i="24"/>
  <c r="AN14" i="24"/>
  <c r="AM14" i="24"/>
  <c r="AL14" i="24"/>
  <c r="AK14" i="24"/>
  <c r="AJ14" i="24"/>
  <c r="AI14" i="24"/>
  <c r="AH14" i="24"/>
  <c r="AG14" i="24"/>
  <c r="AF14" i="24"/>
  <c r="AE14" i="24"/>
  <c r="AD14" i="24"/>
  <c r="AC14" i="24"/>
  <c r="AB14" i="24"/>
  <c r="AA14" i="24"/>
  <c r="Z14" i="24"/>
  <c r="Y14" i="24"/>
  <c r="X14" i="24"/>
  <c r="W14" i="24"/>
  <c r="V14" i="24"/>
  <c r="U14" i="24"/>
  <c r="T14" i="24"/>
  <c r="S14" i="24"/>
  <c r="R14" i="24"/>
  <c r="Q14" i="24"/>
  <c r="P14" i="24"/>
  <c r="O14" i="24"/>
  <c r="N14" i="24"/>
  <c r="M14" i="24"/>
  <c r="L14" i="24"/>
  <c r="K14" i="24"/>
  <c r="J14" i="24"/>
  <c r="I14" i="24"/>
  <c r="G14" i="24"/>
  <c r="F14" i="24"/>
  <c r="E14" i="24"/>
  <c r="BQ13" i="24"/>
  <c r="BP13" i="24"/>
  <c r="BO13" i="24"/>
  <c r="BN13" i="24"/>
  <c r="BM13" i="24"/>
  <c r="BL13" i="24"/>
  <c r="BK13" i="24"/>
  <c r="BJ13" i="24"/>
  <c r="BI13" i="24"/>
  <c r="BH13" i="24"/>
  <c r="BG13" i="24"/>
  <c r="BF13" i="24"/>
  <c r="BE13" i="24"/>
  <c r="BD13" i="24"/>
  <c r="BC13" i="24"/>
  <c r="BB13" i="24"/>
  <c r="BA13" i="24"/>
  <c r="AZ13" i="24"/>
  <c r="AY13" i="24"/>
  <c r="AX13" i="24"/>
  <c r="AW13" i="24"/>
  <c r="AV13" i="24"/>
  <c r="AU13" i="24"/>
  <c r="AT13" i="24"/>
  <c r="AS13" i="24"/>
  <c r="AR13" i="24"/>
  <c r="AQ13" i="24"/>
  <c r="AP13" i="24"/>
  <c r="AO13" i="24"/>
  <c r="AN13" i="24"/>
  <c r="AM13" i="24"/>
  <c r="AL13" i="24"/>
  <c r="AK13" i="24"/>
  <c r="AJ13" i="24"/>
  <c r="AI13" i="24"/>
  <c r="AH13" i="24"/>
  <c r="AG13" i="24"/>
  <c r="AF13" i="24"/>
  <c r="AE13" i="24"/>
  <c r="AD13" i="24"/>
  <c r="AC13" i="24"/>
  <c r="AB13" i="24"/>
  <c r="AA13" i="24"/>
  <c r="Z13" i="24"/>
  <c r="Y13" i="24"/>
  <c r="X13" i="24"/>
  <c r="W13" i="24"/>
  <c r="V13" i="24"/>
  <c r="U13" i="24"/>
  <c r="T13" i="24"/>
  <c r="S13" i="24"/>
  <c r="R13" i="24"/>
  <c r="Q13" i="24"/>
  <c r="P13" i="24"/>
  <c r="O13" i="24"/>
  <c r="N13" i="24"/>
  <c r="M13" i="24"/>
  <c r="L13" i="24"/>
  <c r="K13" i="24"/>
  <c r="J13" i="24"/>
  <c r="I13" i="24"/>
  <c r="G13" i="24"/>
  <c r="F13" i="24"/>
  <c r="E13" i="24"/>
  <c r="I10" i="24"/>
  <c r="F10" i="24"/>
  <c r="I9" i="24"/>
  <c r="F9" i="24"/>
  <c r="I8" i="24"/>
  <c r="G8" i="24"/>
  <c r="F8" i="24"/>
  <c r="E8" i="24"/>
  <c r="BQ3" i="24"/>
  <c r="BP3" i="24"/>
  <c r="BO3" i="24"/>
  <c r="BN3" i="24"/>
  <c r="BM3" i="24"/>
  <c r="BL3" i="24"/>
  <c r="BK3" i="24"/>
  <c r="BJ3" i="24"/>
  <c r="BI3" i="24"/>
  <c r="BH3" i="24"/>
  <c r="BG3" i="24"/>
  <c r="BF3" i="24"/>
  <c r="BE3" i="24"/>
  <c r="BD3" i="24"/>
  <c r="BC3" i="24"/>
  <c r="BB3" i="24"/>
  <c r="BA3" i="24"/>
  <c r="AZ3" i="24"/>
  <c r="AY3" i="24"/>
  <c r="AX3" i="24"/>
  <c r="AW3" i="24"/>
  <c r="AV3" i="24"/>
  <c r="AU3" i="24"/>
  <c r="AT3" i="24"/>
  <c r="AS3" i="24"/>
  <c r="AR3" i="24"/>
  <c r="AQ3" i="24"/>
  <c r="AP3" i="24"/>
  <c r="AO3" i="24"/>
  <c r="AN3" i="24"/>
  <c r="AM3" i="24"/>
  <c r="AL3" i="24"/>
  <c r="AK3" i="24"/>
  <c r="AJ3" i="24"/>
  <c r="AI3" i="24"/>
  <c r="AH3" i="24"/>
  <c r="AG3" i="24"/>
  <c r="AF3" i="24"/>
  <c r="AE3" i="24"/>
  <c r="AD3" i="24"/>
  <c r="AC3" i="24"/>
  <c r="AB3" i="24"/>
  <c r="AA3" i="24"/>
  <c r="Z3" i="24"/>
  <c r="Y3" i="24"/>
  <c r="X3" i="24"/>
  <c r="W3" i="24"/>
  <c r="V3" i="24"/>
  <c r="U3" i="24"/>
  <c r="T3" i="24"/>
  <c r="S3" i="24"/>
  <c r="R3" i="24"/>
  <c r="Q3" i="24"/>
  <c r="P3" i="24"/>
  <c r="O3" i="24"/>
  <c r="N3" i="24"/>
  <c r="M3" i="24"/>
  <c r="L3" i="24"/>
  <c r="K3" i="24"/>
  <c r="J3" i="24"/>
  <c r="F1" i="24"/>
  <c r="A1" i="24"/>
  <c r="I19" i="23"/>
  <c r="H19" i="23"/>
  <c r="G19" i="23"/>
  <c r="E19" i="23"/>
  <c r="H18" i="23"/>
  <c r="G18" i="23"/>
  <c r="F18" i="23"/>
  <c r="E18" i="23"/>
  <c r="H17" i="23"/>
  <c r="G17" i="23"/>
  <c r="F17" i="23"/>
  <c r="E17" i="23"/>
  <c r="I16" i="23"/>
  <c r="H16" i="23"/>
  <c r="G16" i="23"/>
  <c r="F16" i="23"/>
  <c r="E16" i="23"/>
  <c r="H13" i="23"/>
  <c r="G13" i="23"/>
  <c r="F13" i="23"/>
  <c r="E13" i="23"/>
  <c r="I12" i="23"/>
  <c r="H12" i="23"/>
  <c r="F12" i="23"/>
  <c r="H11" i="23"/>
  <c r="G11" i="23"/>
  <c r="F11" i="23"/>
  <c r="E11" i="23"/>
  <c r="H8" i="23"/>
  <c r="G8" i="23"/>
  <c r="F8" i="23"/>
  <c r="E8" i="23"/>
  <c r="F1" i="23"/>
  <c r="A1" i="23"/>
  <c r="I19" i="22"/>
  <c r="H19" i="22"/>
  <c r="G19" i="22"/>
  <c r="E19" i="22"/>
  <c r="H18" i="22"/>
  <c r="G18" i="22"/>
  <c r="F18" i="22"/>
  <c r="E18" i="22"/>
  <c r="H17" i="22"/>
  <c r="G17" i="22"/>
  <c r="F17" i="22"/>
  <c r="E17" i="22"/>
  <c r="I16" i="22"/>
  <c r="H16" i="22"/>
  <c r="G16" i="22"/>
  <c r="F16" i="22"/>
  <c r="E16" i="22"/>
  <c r="H13" i="22"/>
  <c r="G13" i="22"/>
  <c r="F13" i="22"/>
  <c r="E13" i="22"/>
  <c r="I12" i="22"/>
  <c r="H12" i="22"/>
  <c r="F12" i="22"/>
  <c r="H11" i="22"/>
  <c r="G11" i="22"/>
  <c r="F11" i="22"/>
  <c r="E11" i="22"/>
  <c r="H8" i="22"/>
  <c r="G8" i="22"/>
  <c r="F8" i="22"/>
  <c r="E8" i="22"/>
  <c r="F1" i="22"/>
  <c r="A1" i="22"/>
  <c r="I19" i="21"/>
  <c r="H19" i="21"/>
  <c r="G19" i="21"/>
  <c r="E19" i="21"/>
  <c r="H18" i="21"/>
  <c r="G18" i="21"/>
  <c r="F18" i="21"/>
  <c r="E18" i="21"/>
  <c r="H17" i="21"/>
  <c r="G17" i="21"/>
  <c r="F17" i="21"/>
  <c r="E17" i="21"/>
  <c r="I16" i="21"/>
  <c r="H16" i="21"/>
  <c r="G16" i="21"/>
  <c r="F16" i="21"/>
  <c r="E16" i="21"/>
  <c r="H13" i="21"/>
  <c r="G13" i="21"/>
  <c r="F13" i="21"/>
  <c r="E13" i="21"/>
  <c r="I12" i="21"/>
  <c r="H12" i="21"/>
  <c r="F12" i="21"/>
  <c r="H11" i="21"/>
  <c r="G11" i="21"/>
  <c r="F11" i="21"/>
  <c r="E11" i="21"/>
  <c r="H8" i="21"/>
  <c r="G8" i="21"/>
  <c r="F8" i="21"/>
  <c r="E8" i="21"/>
  <c r="BQ3" i="21"/>
  <c r="BP3" i="21"/>
  <c r="BO3" i="21"/>
  <c r="BN3" i="21"/>
  <c r="BM3" i="21"/>
  <c r="BL3" i="21"/>
  <c r="BK3" i="21"/>
  <c r="BJ3" i="21"/>
  <c r="BI3" i="21"/>
  <c r="BH3" i="21"/>
  <c r="BG3" i="21"/>
  <c r="BF3" i="21"/>
  <c r="BE3" i="21"/>
  <c r="BD3" i="21"/>
  <c r="BC3" i="21"/>
  <c r="BB3" i="21"/>
  <c r="BA3" i="21"/>
  <c r="AZ3" i="21"/>
  <c r="AY3" i="21"/>
  <c r="AX3" i="21"/>
  <c r="AW3" i="21"/>
  <c r="AV3" i="21"/>
  <c r="AU3" i="21"/>
  <c r="AT3" i="21"/>
  <c r="AS3" i="21"/>
  <c r="AR3" i="21"/>
  <c r="AQ3" i="21"/>
  <c r="AP3" i="21"/>
  <c r="AO3" i="21"/>
  <c r="AN3" i="21"/>
  <c r="AM3" i="21"/>
  <c r="AL3" i="21"/>
  <c r="AK3" i="21"/>
  <c r="AJ3" i="21"/>
  <c r="AI3" i="21"/>
  <c r="AH3" i="21"/>
  <c r="AG3" i="21"/>
  <c r="AF3" i="21"/>
  <c r="AE3" i="21"/>
  <c r="AD3" i="21"/>
  <c r="AC3" i="21"/>
  <c r="AB3" i="21"/>
  <c r="AA3" i="21"/>
  <c r="Z3" i="21"/>
  <c r="Y3" i="21"/>
  <c r="X3" i="21"/>
  <c r="W3" i="21"/>
  <c r="V3" i="21"/>
  <c r="U3" i="21"/>
  <c r="T3" i="21"/>
  <c r="S3" i="21"/>
  <c r="R3" i="21"/>
  <c r="Q3" i="21"/>
  <c r="P3" i="21"/>
  <c r="O3" i="21"/>
  <c r="N3" i="21"/>
  <c r="M3" i="21"/>
  <c r="L3" i="21"/>
  <c r="K3" i="21"/>
  <c r="J3" i="21"/>
  <c r="F1" i="21"/>
  <c r="A1" i="21"/>
  <c r="I21" i="20"/>
  <c r="G21" i="20"/>
  <c r="F21" i="20"/>
  <c r="E21" i="20"/>
  <c r="I18" i="20"/>
  <c r="F18" i="20"/>
  <c r="I15" i="20"/>
  <c r="F15" i="20"/>
  <c r="I12" i="20"/>
  <c r="F12" i="20"/>
  <c r="I9" i="20"/>
  <c r="F9" i="20"/>
  <c r="I8" i="20"/>
  <c r="G8" i="20"/>
  <c r="F8" i="20"/>
  <c r="E8" i="20"/>
  <c r="F1" i="20"/>
  <c r="A1" i="20"/>
  <c r="I21" i="19"/>
  <c r="G21" i="19"/>
  <c r="F21" i="19"/>
  <c r="E21" i="19"/>
  <c r="I18" i="19"/>
  <c r="F18" i="19"/>
  <c r="I15" i="19"/>
  <c r="F15" i="19"/>
  <c r="I12" i="19"/>
  <c r="F12" i="19"/>
  <c r="I9" i="19"/>
  <c r="F9" i="19"/>
  <c r="I8" i="19"/>
  <c r="G8" i="19"/>
  <c r="F8" i="19"/>
  <c r="E8" i="19"/>
  <c r="F1" i="19"/>
  <c r="A1" i="19"/>
  <c r="BQ21" i="18"/>
  <c r="BP21" i="18"/>
  <c r="BO21" i="18"/>
  <c r="BN21" i="18"/>
  <c r="BM21" i="18"/>
  <c r="BL21" i="18"/>
  <c r="BK21" i="18"/>
  <c r="BJ21" i="18"/>
  <c r="BI21" i="18"/>
  <c r="BH21" i="18"/>
  <c r="BG21" i="18"/>
  <c r="BF21" i="18"/>
  <c r="BE21" i="18"/>
  <c r="BD21" i="18"/>
  <c r="BC21" i="18"/>
  <c r="BB21" i="18"/>
  <c r="BA21" i="18"/>
  <c r="AZ21" i="18"/>
  <c r="AY21" i="18"/>
  <c r="AX21" i="18"/>
  <c r="AW21" i="18"/>
  <c r="AV21" i="18"/>
  <c r="AU21" i="18"/>
  <c r="AT21" i="18"/>
  <c r="AS21" i="18"/>
  <c r="AR21" i="18"/>
  <c r="AQ21" i="18"/>
  <c r="AP21" i="18"/>
  <c r="AO21" i="18"/>
  <c r="AN21" i="18"/>
  <c r="AM21" i="18"/>
  <c r="AL21" i="18"/>
  <c r="AK21" i="18"/>
  <c r="AJ21" i="18"/>
  <c r="AI21" i="18"/>
  <c r="AH21" i="18"/>
  <c r="AG21" i="18"/>
  <c r="AF21" i="18"/>
  <c r="AE21" i="18"/>
  <c r="AD21" i="18"/>
  <c r="AC21" i="18"/>
  <c r="AB21" i="18"/>
  <c r="AA21" i="18"/>
  <c r="Z21" i="18"/>
  <c r="Y21" i="18"/>
  <c r="X21" i="18"/>
  <c r="W21" i="18"/>
  <c r="V21" i="18"/>
  <c r="U21" i="18"/>
  <c r="T21" i="18"/>
  <c r="S21" i="18"/>
  <c r="R21" i="18"/>
  <c r="Q21" i="18"/>
  <c r="P21" i="18"/>
  <c r="O21" i="18"/>
  <c r="N21" i="18"/>
  <c r="M21" i="18"/>
  <c r="L21" i="18"/>
  <c r="K21" i="18"/>
  <c r="J21" i="18"/>
  <c r="I21" i="18"/>
  <c r="G21" i="18"/>
  <c r="F21" i="18"/>
  <c r="E21" i="18"/>
  <c r="I18" i="18"/>
  <c r="F18" i="18"/>
  <c r="I15" i="18"/>
  <c r="F15" i="18"/>
  <c r="I12" i="18"/>
  <c r="F12" i="18"/>
  <c r="I9" i="18"/>
  <c r="F9" i="18"/>
  <c r="I8" i="18"/>
  <c r="G8" i="18"/>
  <c r="F8" i="18"/>
  <c r="E8" i="18"/>
  <c r="BQ3" i="18"/>
  <c r="BP3" i="18"/>
  <c r="BO3" i="18"/>
  <c r="BN3" i="18"/>
  <c r="BM3" i="18"/>
  <c r="BL3" i="18"/>
  <c r="BK3" i="18"/>
  <c r="BJ3" i="18"/>
  <c r="BI3" i="18"/>
  <c r="BH3" i="18"/>
  <c r="BG3" i="18"/>
  <c r="BF3" i="18"/>
  <c r="BE3" i="18"/>
  <c r="BD3" i="18"/>
  <c r="BC3" i="18"/>
  <c r="BB3" i="18"/>
  <c r="BA3" i="18"/>
  <c r="AZ3" i="18"/>
  <c r="AY3" i="18"/>
  <c r="AX3" i="18"/>
  <c r="AW3" i="18"/>
  <c r="AV3" i="18"/>
  <c r="AU3" i="18"/>
  <c r="AT3" i="18"/>
  <c r="AS3" i="18"/>
  <c r="AR3" i="18"/>
  <c r="AQ3" i="18"/>
  <c r="AP3" i="18"/>
  <c r="AO3" i="18"/>
  <c r="AN3" i="18"/>
  <c r="AM3" i="18"/>
  <c r="AL3" i="18"/>
  <c r="AK3" i="18"/>
  <c r="AJ3" i="18"/>
  <c r="AI3" i="18"/>
  <c r="AH3" i="18"/>
  <c r="AG3" i="18"/>
  <c r="AF3" i="18"/>
  <c r="AE3" i="18"/>
  <c r="AD3" i="18"/>
  <c r="AC3" i="18"/>
  <c r="AB3" i="18"/>
  <c r="AA3" i="18"/>
  <c r="Z3" i="18"/>
  <c r="Y3" i="18"/>
  <c r="X3" i="18"/>
  <c r="W3" i="18"/>
  <c r="V3" i="18"/>
  <c r="U3" i="18"/>
  <c r="T3" i="18"/>
  <c r="S3" i="18"/>
  <c r="R3" i="18"/>
  <c r="Q3" i="18"/>
  <c r="P3" i="18"/>
  <c r="O3" i="18"/>
  <c r="N3" i="18"/>
  <c r="M3" i="18"/>
  <c r="L3" i="18"/>
  <c r="K3" i="18"/>
  <c r="J3" i="18"/>
  <c r="F1" i="18"/>
  <c r="A1" i="18"/>
  <c r="I17" i="17"/>
  <c r="G17" i="17"/>
  <c r="F17" i="17"/>
  <c r="E17" i="17"/>
  <c r="I14" i="17"/>
  <c r="G14" i="17"/>
  <c r="F14" i="17"/>
  <c r="E14" i="17"/>
  <c r="I13" i="17"/>
  <c r="G13" i="17"/>
  <c r="F13" i="17"/>
  <c r="E13" i="17"/>
  <c r="I10" i="17"/>
  <c r="F10" i="17"/>
  <c r="I9" i="17"/>
  <c r="F9" i="17"/>
  <c r="I8" i="17"/>
  <c r="G8" i="17"/>
  <c r="F8" i="17"/>
  <c r="E8" i="17"/>
  <c r="F1" i="17"/>
  <c r="A1" i="17"/>
  <c r="I19" i="16"/>
  <c r="H19" i="16"/>
  <c r="G19" i="16"/>
  <c r="E19" i="16"/>
  <c r="H18" i="16"/>
  <c r="G18" i="16"/>
  <c r="F18" i="16"/>
  <c r="E18" i="16"/>
  <c r="H17" i="16"/>
  <c r="G17" i="16"/>
  <c r="F17" i="16"/>
  <c r="E17" i="16"/>
  <c r="I16" i="16"/>
  <c r="H16" i="16"/>
  <c r="G16" i="16"/>
  <c r="F16" i="16"/>
  <c r="E16" i="16"/>
  <c r="H13" i="16"/>
  <c r="G13" i="16"/>
  <c r="F13" i="16"/>
  <c r="E13" i="16"/>
  <c r="I12" i="16"/>
  <c r="H12" i="16"/>
  <c r="F12" i="16"/>
  <c r="H11" i="16"/>
  <c r="G11" i="16"/>
  <c r="F11" i="16"/>
  <c r="E11" i="16"/>
  <c r="H8" i="16"/>
  <c r="G8" i="16"/>
  <c r="F8" i="16"/>
  <c r="E8" i="16"/>
  <c r="F1" i="16"/>
  <c r="A1" i="16"/>
  <c r="I21" i="15"/>
  <c r="G21" i="15"/>
  <c r="F21" i="15"/>
  <c r="E21" i="15"/>
  <c r="I18" i="15"/>
  <c r="F18" i="15"/>
  <c r="I15" i="15"/>
  <c r="F15" i="15"/>
  <c r="I12" i="15"/>
  <c r="F12" i="15"/>
  <c r="I9" i="15"/>
  <c r="F9" i="15"/>
  <c r="I8" i="15"/>
  <c r="G8" i="15"/>
  <c r="F8" i="15"/>
  <c r="E8" i="15"/>
  <c r="F1" i="15"/>
  <c r="A1" i="15"/>
  <c r="I21" i="14"/>
  <c r="H21" i="14"/>
  <c r="G21" i="14"/>
  <c r="F21" i="14"/>
  <c r="E21" i="14"/>
  <c r="I16" i="14"/>
  <c r="H16" i="14"/>
  <c r="G16" i="14"/>
  <c r="F16" i="14"/>
  <c r="E16" i="14"/>
  <c r="I15" i="14"/>
  <c r="H15" i="14"/>
  <c r="G15" i="14"/>
  <c r="F15" i="14"/>
  <c r="E15" i="14"/>
  <c r="G10" i="14"/>
  <c r="E10" i="14"/>
  <c r="BQ3" i="14"/>
  <c r="BP3" i="14"/>
  <c r="BO3" i="14"/>
  <c r="BN3" i="14"/>
  <c r="BM3" i="14"/>
  <c r="BL3" i="14"/>
  <c r="BK3" i="14"/>
  <c r="BJ3" i="14"/>
  <c r="BI3" i="14"/>
  <c r="BH3" i="14"/>
  <c r="BG3" i="14"/>
  <c r="BF3" i="14"/>
  <c r="BE3" i="14"/>
  <c r="BD3" i="14"/>
  <c r="BC3" i="14"/>
  <c r="BB3" i="14"/>
  <c r="BA3" i="14"/>
  <c r="AZ3" i="14"/>
  <c r="AY3" i="14"/>
  <c r="AX3" i="14"/>
  <c r="AW3" i="14"/>
  <c r="AV3" i="14"/>
  <c r="AU3" i="14"/>
  <c r="AT3" i="14"/>
  <c r="AS3" i="14"/>
  <c r="AR3" i="14"/>
  <c r="AQ3" i="14"/>
  <c r="AP3" i="14"/>
  <c r="AO3" i="14"/>
  <c r="AN3" i="14"/>
  <c r="AM3" i="14"/>
  <c r="AL3" i="14"/>
  <c r="AK3" i="14"/>
  <c r="AJ3" i="14"/>
  <c r="AI3" i="14"/>
  <c r="AH3" i="14"/>
  <c r="AG3" i="14"/>
  <c r="AF3" i="14"/>
  <c r="AE3" i="14"/>
  <c r="AD3" i="14"/>
  <c r="AC3" i="14"/>
  <c r="AB3" i="14"/>
  <c r="AA3" i="14"/>
  <c r="Z3" i="14"/>
  <c r="Y3" i="14"/>
  <c r="X3" i="14"/>
  <c r="W3" i="14"/>
  <c r="V3" i="14"/>
  <c r="U3" i="14"/>
  <c r="T3" i="14"/>
  <c r="S3" i="14"/>
  <c r="R3" i="14"/>
  <c r="Q3" i="14"/>
  <c r="P3" i="14"/>
  <c r="O3" i="14"/>
  <c r="N3" i="14"/>
  <c r="M3" i="14"/>
  <c r="L3" i="14"/>
  <c r="K3" i="14"/>
  <c r="J3" i="14"/>
  <c r="F1" i="14"/>
  <c r="A1" i="14"/>
  <c r="H44" i="13"/>
  <c r="G44" i="13"/>
  <c r="F44" i="13"/>
  <c r="E44" i="13"/>
  <c r="H43" i="13"/>
  <c r="G43" i="13"/>
  <c r="F43" i="13"/>
  <c r="E43" i="13"/>
  <c r="BQ39" i="13"/>
  <c r="BP39" i="13"/>
  <c r="BO39" i="13"/>
  <c r="BN39" i="13"/>
  <c r="BM39" i="13"/>
  <c r="BL39" i="13"/>
  <c r="BK39" i="13"/>
  <c r="BJ39" i="13"/>
  <c r="BI39" i="13"/>
  <c r="BH39" i="13"/>
  <c r="BG39" i="13"/>
  <c r="BF39" i="13"/>
  <c r="BE39" i="13"/>
  <c r="BD39" i="13"/>
  <c r="BC39" i="13"/>
  <c r="BB39" i="13"/>
  <c r="BA39" i="13"/>
  <c r="AZ39" i="13"/>
  <c r="AY39" i="13"/>
  <c r="AX39" i="13"/>
  <c r="AW39" i="13"/>
  <c r="AV39" i="13"/>
  <c r="AU39" i="13"/>
  <c r="AT39" i="13"/>
  <c r="AS39" i="13"/>
  <c r="AR39" i="13"/>
  <c r="AQ39" i="13"/>
  <c r="AP39" i="13"/>
  <c r="AO39" i="13"/>
  <c r="AN39" i="13"/>
  <c r="AM39" i="13"/>
  <c r="AL39" i="13"/>
  <c r="AK39" i="13"/>
  <c r="AJ39" i="13"/>
  <c r="AI39" i="13"/>
  <c r="AH39" i="13"/>
  <c r="AG39" i="13"/>
  <c r="AF39" i="13"/>
  <c r="AE39" i="13"/>
  <c r="AD39" i="13"/>
  <c r="AC39" i="13"/>
  <c r="AB39" i="13"/>
  <c r="AA39" i="13"/>
  <c r="Z39" i="13"/>
  <c r="Y39" i="13"/>
  <c r="X39" i="13"/>
  <c r="W39" i="13"/>
  <c r="V39" i="13"/>
  <c r="U39" i="13"/>
  <c r="T39" i="13"/>
  <c r="S39" i="13"/>
  <c r="R39" i="13"/>
  <c r="Q39" i="13"/>
  <c r="P39" i="13"/>
  <c r="O39" i="13"/>
  <c r="N39" i="13"/>
  <c r="M39" i="13"/>
  <c r="L39" i="13"/>
  <c r="K39" i="13"/>
  <c r="J39" i="13"/>
  <c r="I39" i="13"/>
  <c r="G39" i="13"/>
  <c r="F39" i="13"/>
  <c r="E39" i="13"/>
  <c r="I37" i="13"/>
  <c r="G37" i="13"/>
  <c r="F37" i="13"/>
  <c r="E37" i="13"/>
  <c r="G36" i="13"/>
  <c r="E36" i="13"/>
  <c r="I32" i="13"/>
  <c r="G32" i="13"/>
  <c r="F32" i="13"/>
  <c r="E32" i="13"/>
  <c r="I30" i="13"/>
  <c r="G30" i="13"/>
  <c r="F30" i="13"/>
  <c r="E30" i="13"/>
  <c r="G29" i="13"/>
  <c r="E29" i="13"/>
  <c r="I24" i="13"/>
  <c r="H24" i="13"/>
  <c r="G24" i="13"/>
  <c r="F24" i="13"/>
  <c r="E24" i="13"/>
  <c r="I23" i="13"/>
  <c r="H23" i="13"/>
  <c r="G23" i="13"/>
  <c r="F23" i="13"/>
  <c r="E23" i="13"/>
  <c r="G19" i="13"/>
  <c r="E19" i="13"/>
  <c r="I17" i="13"/>
  <c r="G17" i="13"/>
  <c r="F17" i="13"/>
  <c r="E17" i="13"/>
  <c r="G16" i="13"/>
  <c r="E16" i="13"/>
  <c r="I12" i="13"/>
  <c r="G12" i="13"/>
  <c r="F12" i="13"/>
  <c r="E12" i="13"/>
  <c r="I10" i="13"/>
  <c r="G10" i="13"/>
  <c r="F10" i="13"/>
  <c r="E10" i="13"/>
  <c r="G9" i="13"/>
  <c r="E9" i="13"/>
  <c r="BQ3" i="13"/>
  <c r="BP3" i="13"/>
  <c r="BO3" i="13"/>
  <c r="BN3" i="13"/>
  <c r="BM3" i="13"/>
  <c r="BL3" i="13"/>
  <c r="BK3" i="13"/>
  <c r="BJ3" i="13"/>
  <c r="BI3" i="13"/>
  <c r="BH3" i="13"/>
  <c r="BG3" i="13"/>
  <c r="BF3" i="13"/>
  <c r="BE3" i="13"/>
  <c r="BD3" i="13"/>
  <c r="BC3" i="13"/>
  <c r="BB3" i="13"/>
  <c r="BA3" i="13"/>
  <c r="AZ3" i="13"/>
  <c r="AY3" i="13"/>
  <c r="AX3" i="13"/>
  <c r="AW3" i="13"/>
  <c r="AV3" i="13"/>
  <c r="AU3" i="13"/>
  <c r="AT3" i="13"/>
  <c r="AS3" i="13"/>
  <c r="AR3" i="13"/>
  <c r="AQ3" i="13"/>
  <c r="AP3" i="13"/>
  <c r="AO3" i="13"/>
  <c r="AN3" i="13"/>
  <c r="AM3" i="13"/>
  <c r="AL3" i="13"/>
  <c r="AK3" i="13"/>
  <c r="AJ3" i="13"/>
  <c r="AI3" i="13"/>
  <c r="AH3" i="13"/>
  <c r="AG3" i="13"/>
  <c r="AF3" i="13"/>
  <c r="AE3" i="13"/>
  <c r="AD3" i="13"/>
  <c r="AC3" i="13"/>
  <c r="AB3" i="13"/>
  <c r="AA3" i="13"/>
  <c r="Z3" i="13"/>
  <c r="Y3" i="13"/>
  <c r="X3" i="13"/>
  <c r="W3" i="13"/>
  <c r="V3" i="13"/>
  <c r="U3" i="13"/>
  <c r="T3" i="13"/>
  <c r="S3" i="13"/>
  <c r="R3" i="13"/>
  <c r="Q3" i="13"/>
  <c r="P3" i="13"/>
  <c r="O3" i="13"/>
  <c r="N3" i="13"/>
  <c r="M3" i="13"/>
  <c r="L3" i="13"/>
  <c r="K3" i="13"/>
  <c r="J3" i="13"/>
  <c r="F1" i="13"/>
  <c r="A1" i="13"/>
  <c r="I35" i="12"/>
  <c r="G35" i="12"/>
  <c r="F35" i="12"/>
  <c r="E35" i="12"/>
  <c r="I34" i="12"/>
  <c r="G34" i="12"/>
  <c r="F34" i="12"/>
  <c r="E34" i="12"/>
  <c r="I32" i="12"/>
  <c r="G32" i="12"/>
  <c r="F32" i="12"/>
  <c r="E32" i="12"/>
  <c r="G31" i="12"/>
  <c r="E31" i="12"/>
  <c r="G28" i="12"/>
  <c r="E28" i="12"/>
  <c r="I26" i="12"/>
  <c r="G26" i="12"/>
  <c r="F26" i="12"/>
  <c r="E26" i="12"/>
  <c r="I25" i="12"/>
  <c r="G25" i="12"/>
  <c r="F25" i="12"/>
  <c r="E25" i="12"/>
  <c r="I24" i="12"/>
  <c r="G24" i="12"/>
  <c r="F24" i="12"/>
  <c r="E24" i="12"/>
  <c r="I22" i="12"/>
  <c r="G22" i="12"/>
  <c r="F22" i="12"/>
  <c r="E22" i="12"/>
  <c r="G21" i="12"/>
  <c r="E21" i="12"/>
  <c r="G17" i="12"/>
  <c r="E17" i="12"/>
  <c r="I15" i="12"/>
  <c r="G15" i="12"/>
  <c r="F15" i="12"/>
  <c r="E15" i="12"/>
  <c r="I14" i="12"/>
  <c r="G14" i="12"/>
  <c r="F14" i="12"/>
  <c r="E14" i="12"/>
  <c r="I9" i="12"/>
  <c r="G9" i="12"/>
  <c r="F9" i="12"/>
  <c r="E9" i="12"/>
  <c r="BQ3" i="12"/>
  <c r="BP3" i="12"/>
  <c r="BO3" i="12"/>
  <c r="BN3" i="12"/>
  <c r="BM3" i="12"/>
  <c r="BL3" i="12"/>
  <c r="BK3" i="12"/>
  <c r="BJ3" i="12"/>
  <c r="BI3" i="12"/>
  <c r="BH3" i="12"/>
  <c r="BG3" i="12"/>
  <c r="BF3" i="12"/>
  <c r="BE3" i="12"/>
  <c r="BD3" i="12"/>
  <c r="BC3" i="12"/>
  <c r="BB3" i="12"/>
  <c r="BA3" i="12"/>
  <c r="AZ3" i="12"/>
  <c r="AY3" i="12"/>
  <c r="AX3" i="12"/>
  <c r="AW3" i="12"/>
  <c r="AV3" i="12"/>
  <c r="AU3" i="12"/>
  <c r="AT3" i="12"/>
  <c r="AS3" i="12"/>
  <c r="AR3" i="12"/>
  <c r="AQ3" i="12"/>
  <c r="AP3" i="12"/>
  <c r="AO3" i="12"/>
  <c r="AN3" i="12"/>
  <c r="AM3" i="12"/>
  <c r="AL3" i="12"/>
  <c r="AK3" i="12"/>
  <c r="AJ3" i="12"/>
  <c r="AI3" i="12"/>
  <c r="AH3" i="12"/>
  <c r="AG3" i="12"/>
  <c r="AF3" i="12"/>
  <c r="AE3" i="12"/>
  <c r="AD3" i="12"/>
  <c r="AC3" i="12"/>
  <c r="AB3" i="12"/>
  <c r="AA3" i="12"/>
  <c r="Z3" i="12"/>
  <c r="Y3" i="12"/>
  <c r="X3" i="12"/>
  <c r="W3" i="12"/>
  <c r="V3" i="12"/>
  <c r="U3" i="12"/>
  <c r="T3" i="12"/>
  <c r="S3" i="12"/>
  <c r="R3" i="12"/>
  <c r="Q3" i="12"/>
  <c r="P3" i="12"/>
  <c r="O3" i="12"/>
  <c r="N3" i="12"/>
  <c r="M3" i="12"/>
  <c r="L3" i="12"/>
  <c r="K3" i="12"/>
  <c r="J3" i="12"/>
  <c r="F1" i="12"/>
  <c r="A1" i="12"/>
  <c r="BQ3" i="11"/>
  <c r="BP3" i="11"/>
  <c r="BO3" i="11"/>
  <c r="BN3" i="11"/>
  <c r="BM3" i="11"/>
  <c r="BL3" i="11"/>
  <c r="BK3" i="11"/>
  <c r="BJ3" i="11"/>
  <c r="BI3" i="11"/>
  <c r="BH3" i="11"/>
  <c r="BG3" i="11"/>
  <c r="BF3" i="11"/>
  <c r="BE3" i="11"/>
  <c r="BD3" i="11"/>
  <c r="BC3" i="11"/>
  <c r="BB3" i="11"/>
  <c r="BA3" i="11"/>
  <c r="AZ3" i="11"/>
  <c r="AY3" i="11"/>
  <c r="AX3" i="11"/>
  <c r="AW3" i="11"/>
  <c r="AV3" i="11"/>
  <c r="AU3" i="11"/>
  <c r="AT3" i="11"/>
  <c r="AS3" i="11"/>
  <c r="AR3" i="11"/>
  <c r="AQ3" i="11"/>
  <c r="AP3" i="11"/>
  <c r="AO3" i="11"/>
  <c r="AN3" i="11"/>
  <c r="AM3" i="11"/>
  <c r="AL3" i="11"/>
  <c r="AK3" i="11"/>
  <c r="AJ3" i="11"/>
  <c r="AI3" i="11"/>
  <c r="AH3" i="11"/>
  <c r="AG3" i="11"/>
  <c r="AF3" i="11"/>
  <c r="AE3" i="11"/>
  <c r="AD3" i="11"/>
  <c r="AC3" i="11"/>
  <c r="AB3" i="11"/>
  <c r="AA3" i="11"/>
  <c r="Z3" i="11"/>
  <c r="Y3" i="11"/>
  <c r="X3" i="11"/>
  <c r="W3" i="11"/>
  <c r="V3" i="11"/>
  <c r="U3" i="11"/>
  <c r="T3" i="11"/>
  <c r="S3" i="11"/>
  <c r="R3" i="11"/>
  <c r="Q3" i="11"/>
  <c r="P3" i="11"/>
  <c r="O3" i="11"/>
  <c r="N3" i="11"/>
  <c r="M3" i="11"/>
  <c r="L3" i="11"/>
  <c r="K3" i="11"/>
  <c r="J3" i="11"/>
  <c r="F1" i="11"/>
  <c r="A1" i="11"/>
  <c r="G27" i="10"/>
  <c r="E27" i="10"/>
  <c r="I25" i="10"/>
  <c r="H25" i="10"/>
  <c r="G25" i="10"/>
  <c r="F25" i="10"/>
  <c r="E25" i="10"/>
  <c r="G24" i="10"/>
  <c r="E24" i="10"/>
  <c r="G23" i="10"/>
  <c r="E23" i="10"/>
  <c r="I19" i="10"/>
  <c r="G19" i="10"/>
  <c r="F19" i="10"/>
  <c r="E19" i="10"/>
  <c r="BQ18" i="10"/>
  <c r="BP18" i="10"/>
  <c r="BO18" i="10"/>
  <c r="BN18" i="10"/>
  <c r="BM18" i="10"/>
  <c r="BL18" i="10"/>
  <c r="BK18" i="10"/>
  <c r="BJ18" i="10"/>
  <c r="BI18" i="10"/>
  <c r="BH18" i="10"/>
  <c r="BG18" i="10"/>
  <c r="BF18" i="10"/>
  <c r="BE18" i="10"/>
  <c r="BD18" i="10"/>
  <c r="BC18" i="10"/>
  <c r="BB18" i="10"/>
  <c r="BA18" i="10"/>
  <c r="AZ18" i="10"/>
  <c r="AY18" i="10"/>
  <c r="AX18" i="10"/>
  <c r="AW18" i="10"/>
  <c r="AV18" i="10"/>
  <c r="AU18" i="10"/>
  <c r="AT18" i="10"/>
  <c r="AS18" i="10"/>
  <c r="AR18" i="10"/>
  <c r="AQ18" i="10"/>
  <c r="AP18" i="10"/>
  <c r="AO18" i="10"/>
  <c r="AN18" i="10"/>
  <c r="AM18" i="10"/>
  <c r="AL18" i="10"/>
  <c r="AK18" i="10"/>
  <c r="AJ18" i="10"/>
  <c r="AI18" i="10"/>
  <c r="AH18" i="10"/>
  <c r="AG18" i="10"/>
  <c r="AF18" i="10"/>
  <c r="AE18" i="10"/>
  <c r="AD18" i="10"/>
  <c r="AC18" i="10"/>
  <c r="AB18" i="10"/>
  <c r="AA18" i="10"/>
  <c r="Z18" i="10"/>
  <c r="Y18" i="10"/>
  <c r="X18" i="10"/>
  <c r="W18" i="10"/>
  <c r="V18" i="10"/>
  <c r="U18" i="10"/>
  <c r="T18" i="10"/>
  <c r="S18" i="10"/>
  <c r="R18" i="10"/>
  <c r="Q18" i="10"/>
  <c r="P18" i="10"/>
  <c r="O18" i="10"/>
  <c r="N18" i="10"/>
  <c r="M18" i="10"/>
  <c r="L18" i="10"/>
  <c r="K18" i="10"/>
  <c r="J18" i="10"/>
  <c r="I18" i="10"/>
  <c r="G18" i="10"/>
  <c r="F18" i="10"/>
  <c r="E18" i="10"/>
  <c r="I16" i="10"/>
  <c r="G16" i="10"/>
  <c r="F16" i="10"/>
  <c r="E16" i="10"/>
  <c r="G15" i="10"/>
  <c r="E15" i="10"/>
  <c r="G10" i="10"/>
  <c r="F10" i="10"/>
  <c r="E10" i="10"/>
  <c r="G9" i="10"/>
  <c r="F9" i="10"/>
  <c r="F11" i="10" s="1"/>
  <c r="F24" i="10" s="1"/>
  <c r="E9" i="10"/>
  <c r="BQ3" i="10"/>
  <c r="BP3" i="10"/>
  <c r="BO3" i="10"/>
  <c r="BN3" i="10"/>
  <c r="BM3" i="10"/>
  <c r="BL3" i="10"/>
  <c r="BK3" i="10"/>
  <c r="BJ3" i="10"/>
  <c r="BI3" i="10"/>
  <c r="BH3" i="10"/>
  <c r="BG3" i="10"/>
  <c r="BF3" i="10"/>
  <c r="BE3" i="10"/>
  <c r="BD3" i="10"/>
  <c r="BC3" i="10"/>
  <c r="BB3" i="10"/>
  <c r="BA3" i="10"/>
  <c r="AZ3" i="10"/>
  <c r="AY3" i="10"/>
  <c r="AX3" i="10"/>
  <c r="AW3" i="10"/>
  <c r="AV3" i="10"/>
  <c r="AU3" i="10"/>
  <c r="AT3" i="10"/>
  <c r="AS3" i="10"/>
  <c r="AR3" i="10"/>
  <c r="AQ3" i="10"/>
  <c r="AP3" i="10"/>
  <c r="AO3" i="10"/>
  <c r="AN3" i="10"/>
  <c r="AM3" i="10"/>
  <c r="AL3" i="10"/>
  <c r="AK3" i="10"/>
  <c r="AJ3" i="10"/>
  <c r="AI3" i="10"/>
  <c r="AH3" i="10"/>
  <c r="AG3" i="10"/>
  <c r="AF3" i="10"/>
  <c r="AE3" i="10"/>
  <c r="AD3" i="10"/>
  <c r="AC3" i="10"/>
  <c r="AB3" i="10"/>
  <c r="AA3" i="10"/>
  <c r="Z3" i="10"/>
  <c r="Y3" i="10"/>
  <c r="X3" i="10"/>
  <c r="W3" i="10"/>
  <c r="V3" i="10"/>
  <c r="U3" i="10"/>
  <c r="T3" i="10"/>
  <c r="S3" i="10"/>
  <c r="R3" i="10"/>
  <c r="Q3" i="10"/>
  <c r="P3" i="10"/>
  <c r="O3" i="10"/>
  <c r="N3" i="10"/>
  <c r="M3" i="10"/>
  <c r="L3" i="10"/>
  <c r="K3" i="10"/>
  <c r="J3" i="10"/>
  <c r="F1" i="10"/>
  <c r="A1" i="10"/>
  <c r="G19" i="9"/>
  <c r="E19" i="9"/>
  <c r="I17" i="9"/>
  <c r="H17" i="9"/>
  <c r="G17" i="9"/>
  <c r="F17" i="9"/>
  <c r="E17" i="9"/>
  <c r="G16" i="9"/>
  <c r="E16" i="9"/>
  <c r="G12" i="9"/>
  <c r="E12" i="9"/>
  <c r="I10" i="9"/>
  <c r="G10" i="9"/>
  <c r="F10" i="9"/>
  <c r="E10" i="9"/>
  <c r="G9" i="9"/>
  <c r="E9" i="9"/>
  <c r="BQ3" i="9"/>
  <c r="BP3" i="9"/>
  <c r="BO3" i="9"/>
  <c r="BN3" i="9"/>
  <c r="BM3" i="9"/>
  <c r="BL3" i="9"/>
  <c r="BK3" i="9"/>
  <c r="BJ3" i="9"/>
  <c r="BI3" i="9"/>
  <c r="BH3" i="9"/>
  <c r="BG3" i="9"/>
  <c r="BF3" i="9"/>
  <c r="BE3" i="9"/>
  <c r="BD3" i="9"/>
  <c r="BC3" i="9"/>
  <c r="BB3" i="9"/>
  <c r="BA3" i="9"/>
  <c r="AZ3" i="9"/>
  <c r="AY3" i="9"/>
  <c r="AX3" i="9"/>
  <c r="AW3" i="9"/>
  <c r="AV3" i="9"/>
  <c r="AU3" i="9"/>
  <c r="AT3" i="9"/>
  <c r="AS3" i="9"/>
  <c r="AR3" i="9"/>
  <c r="AQ3" i="9"/>
  <c r="AP3" i="9"/>
  <c r="AO3" i="9"/>
  <c r="AN3" i="9"/>
  <c r="AM3" i="9"/>
  <c r="AL3" i="9"/>
  <c r="AK3" i="9"/>
  <c r="AJ3" i="9"/>
  <c r="AI3" i="9"/>
  <c r="AH3" i="9"/>
  <c r="AG3" i="9"/>
  <c r="AF3" i="9"/>
  <c r="AE3" i="9"/>
  <c r="AD3" i="9"/>
  <c r="AC3" i="9"/>
  <c r="AB3" i="9"/>
  <c r="AA3" i="9"/>
  <c r="Z3" i="9"/>
  <c r="Y3" i="9"/>
  <c r="X3" i="9"/>
  <c r="W3" i="9"/>
  <c r="V3" i="9"/>
  <c r="U3" i="9"/>
  <c r="T3" i="9"/>
  <c r="S3" i="9"/>
  <c r="R3" i="9"/>
  <c r="Q3" i="9"/>
  <c r="P3" i="9"/>
  <c r="O3" i="9"/>
  <c r="N3" i="9"/>
  <c r="M3" i="9"/>
  <c r="L3" i="9"/>
  <c r="K3" i="9"/>
  <c r="J3" i="9"/>
  <c r="F1" i="9"/>
  <c r="A1" i="9"/>
  <c r="I16" i="8"/>
  <c r="G16" i="8"/>
  <c r="F16" i="8"/>
  <c r="E16" i="8"/>
  <c r="G15" i="8"/>
  <c r="E15" i="8"/>
  <c r="BQ10" i="8"/>
  <c r="BP10" i="8"/>
  <c r="BO10" i="8"/>
  <c r="BN10" i="8"/>
  <c r="BM10" i="8"/>
  <c r="BL10" i="8"/>
  <c r="BK10" i="8"/>
  <c r="BJ10" i="8"/>
  <c r="BI10" i="8"/>
  <c r="BH10" i="8"/>
  <c r="BG10" i="8"/>
  <c r="BF10" i="8"/>
  <c r="BE10" i="8"/>
  <c r="BD10" i="8"/>
  <c r="BC10" i="8"/>
  <c r="BB10" i="8"/>
  <c r="BA10" i="8"/>
  <c r="AZ10" i="8"/>
  <c r="AY10" i="8"/>
  <c r="AX10" i="8"/>
  <c r="AW10" i="8"/>
  <c r="AV10" i="8"/>
  <c r="AU10" i="8"/>
  <c r="AT10" i="8"/>
  <c r="AS10" i="8"/>
  <c r="AR10" i="8"/>
  <c r="AQ10" i="8"/>
  <c r="AP10" i="8"/>
  <c r="AO10" i="8"/>
  <c r="AN10" i="8"/>
  <c r="AM10" i="8"/>
  <c r="AL10" i="8"/>
  <c r="AK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F10" i="8"/>
  <c r="E10" i="8"/>
  <c r="G9" i="8"/>
  <c r="E9" i="8"/>
  <c r="BQ3" i="8"/>
  <c r="BP3" i="8"/>
  <c r="BO3" i="8"/>
  <c r="BN3" i="8"/>
  <c r="BM3" i="8"/>
  <c r="BL3" i="8"/>
  <c r="BK3" i="8"/>
  <c r="BJ3" i="8"/>
  <c r="BI3" i="8"/>
  <c r="BH3" i="8"/>
  <c r="BG3" i="8"/>
  <c r="BF3" i="8"/>
  <c r="BE3" i="8"/>
  <c r="BD3" i="8"/>
  <c r="BC3" i="8"/>
  <c r="BB3" i="8"/>
  <c r="BA3" i="8"/>
  <c r="AZ3" i="8"/>
  <c r="AY3" i="8"/>
  <c r="AX3" i="8"/>
  <c r="AW3" i="8"/>
  <c r="AV3" i="8"/>
  <c r="AU3" i="8"/>
  <c r="AT3"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O3" i="8"/>
  <c r="N3" i="8"/>
  <c r="M3" i="8"/>
  <c r="L3" i="8"/>
  <c r="K3" i="8"/>
  <c r="J3" i="8"/>
  <c r="F1" i="8"/>
  <c r="A1" i="8"/>
  <c r="BQ3" i="7"/>
  <c r="BP3" i="7"/>
  <c r="BO3" i="7"/>
  <c r="BN3" i="7"/>
  <c r="BM3" i="7"/>
  <c r="BL3" i="7"/>
  <c r="BK3" i="7"/>
  <c r="BJ3" i="7"/>
  <c r="BI3" i="7"/>
  <c r="BH3" i="7"/>
  <c r="BG3" i="7"/>
  <c r="BF3" i="7"/>
  <c r="BE3" i="7"/>
  <c r="BD3" i="7"/>
  <c r="BC3" i="7"/>
  <c r="BB3" i="7"/>
  <c r="BA3" i="7"/>
  <c r="AZ3" i="7"/>
  <c r="AY3" i="7"/>
  <c r="AX3" i="7"/>
  <c r="AW3" i="7"/>
  <c r="AV3" i="7"/>
  <c r="AU3" i="7"/>
  <c r="AT3" i="7"/>
  <c r="AS3" i="7"/>
  <c r="AR3" i="7"/>
  <c r="AQ3" i="7"/>
  <c r="AP3" i="7"/>
  <c r="AO3" i="7"/>
  <c r="AN3" i="7"/>
  <c r="AM3" i="7"/>
  <c r="AL3" i="7"/>
  <c r="AK3" i="7"/>
  <c r="AJ3" i="7"/>
  <c r="AI3" i="7"/>
  <c r="AH3" i="7"/>
  <c r="AG3" i="7"/>
  <c r="AF3" i="7"/>
  <c r="AE3" i="7"/>
  <c r="AD3" i="7"/>
  <c r="AC3" i="7"/>
  <c r="AB3" i="7"/>
  <c r="AA3" i="7"/>
  <c r="Z3" i="7"/>
  <c r="Y3" i="7"/>
  <c r="X3" i="7"/>
  <c r="W3" i="7"/>
  <c r="V3" i="7"/>
  <c r="U3" i="7"/>
  <c r="T3" i="7"/>
  <c r="S3" i="7"/>
  <c r="R3" i="7"/>
  <c r="Q3" i="7"/>
  <c r="P3" i="7"/>
  <c r="O3" i="7"/>
  <c r="N3" i="7"/>
  <c r="M3" i="7"/>
  <c r="L3" i="7"/>
  <c r="K3" i="7"/>
  <c r="J3" i="7"/>
  <c r="F1" i="7"/>
  <c r="A1" i="7"/>
  <c r="G224" i="6"/>
  <c r="F224" i="6"/>
  <c r="F225" i="6" s="1"/>
  <c r="E224" i="6"/>
  <c r="I219" i="6"/>
  <c r="I220" i="6" s="1"/>
  <c r="G219" i="6"/>
  <c r="F219" i="6"/>
  <c r="E219" i="6"/>
  <c r="I214" i="6"/>
  <c r="G214" i="6"/>
  <c r="F214" i="6"/>
  <c r="E214" i="6"/>
  <c r="G209" i="6"/>
  <c r="F209" i="6"/>
  <c r="F210" i="6" s="1"/>
  <c r="E209" i="6"/>
  <c r="I205" i="6"/>
  <c r="I84" i="6" s="1"/>
  <c r="I204" i="6"/>
  <c r="G204" i="6"/>
  <c r="F204" i="6"/>
  <c r="E204" i="6"/>
  <c r="I199" i="6"/>
  <c r="G199" i="6"/>
  <c r="F199" i="6"/>
  <c r="E199" i="6"/>
  <c r="G194" i="6"/>
  <c r="F194" i="6"/>
  <c r="E194" i="6"/>
  <c r="G193" i="6"/>
  <c r="F193" i="6"/>
  <c r="F195" i="6" s="1"/>
  <c r="E193" i="6"/>
  <c r="I188" i="6"/>
  <c r="G188" i="6"/>
  <c r="F188" i="6"/>
  <c r="E188" i="6"/>
  <c r="I187" i="6"/>
  <c r="I189" i="6" s="1"/>
  <c r="I50" i="6" s="1"/>
  <c r="H187" i="6"/>
  <c r="G187" i="6"/>
  <c r="F187" i="6"/>
  <c r="E187" i="6"/>
  <c r="G186" i="6"/>
  <c r="F186" i="6"/>
  <c r="E186" i="6"/>
  <c r="I181" i="6"/>
  <c r="H181" i="6"/>
  <c r="G181" i="6"/>
  <c r="F181" i="6"/>
  <c r="E181" i="6"/>
  <c r="I180" i="6"/>
  <c r="G180" i="6"/>
  <c r="F180" i="6"/>
  <c r="E180" i="6"/>
  <c r="G179" i="6"/>
  <c r="F179" i="6"/>
  <c r="E179" i="6"/>
  <c r="I173" i="6"/>
  <c r="G173" i="6"/>
  <c r="F173" i="6"/>
  <c r="E173" i="6"/>
  <c r="I172" i="6"/>
  <c r="G172" i="6"/>
  <c r="F172" i="6"/>
  <c r="E172" i="6"/>
  <c r="I171" i="6"/>
  <c r="G171" i="6"/>
  <c r="F171" i="6"/>
  <c r="E171" i="6"/>
  <c r="G170" i="6"/>
  <c r="E170" i="6"/>
  <c r="I165" i="6"/>
  <c r="G165" i="6"/>
  <c r="F165" i="6"/>
  <c r="E165" i="6"/>
  <c r="I164" i="6"/>
  <c r="H164" i="6"/>
  <c r="G164" i="6"/>
  <c r="F164" i="6"/>
  <c r="E164" i="6"/>
  <c r="G163" i="6"/>
  <c r="F163" i="6"/>
  <c r="E163" i="6"/>
  <c r="I158" i="6"/>
  <c r="G158" i="6"/>
  <c r="F158" i="6"/>
  <c r="E158" i="6"/>
  <c r="I157" i="6"/>
  <c r="H157" i="6"/>
  <c r="G157" i="6"/>
  <c r="F157" i="6"/>
  <c r="E157" i="6"/>
  <c r="G156" i="6"/>
  <c r="F156" i="6"/>
  <c r="E156" i="6"/>
  <c r="I151" i="6"/>
  <c r="G151" i="6"/>
  <c r="F151" i="6"/>
  <c r="E151" i="6"/>
  <c r="I150" i="6"/>
  <c r="G150" i="6"/>
  <c r="F150" i="6"/>
  <c r="E150" i="6"/>
  <c r="G149" i="6"/>
  <c r="F149" i="6"/>
  <c r="E149" i="6"/>
  <c r="G148" i="6"/>
  <c r="F148" i="6"/>
  <c r="E148" i="6"/>
  <c r="G147" i="6"/>
  <c r="E147" i="6"/>
  <c r="I142" i="6"/>
  <c r="G142" i="6"/>
  <c r="F142" i="6"/>
  <c r="E142" i="6"/>
  <c r="I137" i="6"/>
  <c r="G137" i="6"/>
  <c r="F137" i="6"/>
  <c r="E137" i="6"/>
  <c r="I136" i="6"/>
  <c r="G136" i="6"/>
  <c r="F136" i="6"/>
  <c r="E136" i="6"/>
  <c r="I131" i="6"/>
  <c r="H131" i="6"/>
  <c r="G131" i="6"/>
  <c r="F131" i="6"/>
  <c r="E131" i="6"/>
  <c r="I130" i="6"/>
  <c r="H130" i="6"/>
  <c r="G130" i="6"/>
  <c r="F130" i="6"/>
  <c r="E130" i="6"/>
  <c r="G129" i="6"/>
  <c r="F129" i="6"/>
  <c r="E129" i="6"/>
  <c r="I124" i="6"/>
  <c r="H124" i="6"/>
  <c r="G124" i="6"/>
  <c r="F124" i="6"/>
  <c r="E124" i="6"/>
  <c r="G123" i="6"/>
  <c r="F123" i="6"/>
  <c r="E123" i="6"/>
  <c r="I117" i="6"/>
  <c r="H117" i="6"/>
  <c r="G117" i="6"/>
  <c r="F117" i="6"/>
  <c r="E117" i="6"/>
  <c r="I116" i="6"/>
  <c r="G116" i="6"/>
  <c r="F116" i="6"/>
  <c r="E116" i="6"/>
  <c r="I111" i="6"/>
  <c r="H111" i="6"/>
  <c r="G111" i="6"/>
  <c r="F111" i="6"/>
  <c r="E111" i="6"/>
  <c r="I110" i="6"/>
  <c r="G110" i="6"/>
  <c r="F110" i="6"/>
  <c r="E110" i="6"/>
  <c r="I109" i="6"/>
  <c r="G109" i="6"/>
  <c r="F109" i="6"/>
  <c r="E109" i="6"/>
  <c r="I104" i="6"/>
  <c r="H104" i="6"/>
  <c r="G104" i="6"/>
  <c r="F104" i="6"/>
  <c r="E104" i="6"/>
  <c r="I103" i="6"/>
  <c r="G103" i="6"/>
  <c r="F103" i="6"/>
  <c r="E103" i="6"/>
  <c r="BQ102" i="6"/>
  <c r="BP102" i="6"/>
  <c r="BO102" i="6"/>
  <c r="BN102" i="6"/>
  <c r="BM102" i="6"/>
  <c r="BL102" i="6"/>
  <c r="BK102" i="6"/>
  <c r="BJ102" i="6"/>
  <c r="BI102" i="6"/>
  <c r="BH102" i="6"/>
  <c r="BG102" i="6"/>
  <c r="BF102" i="6"/>
  <c r="BE102" i="6"/>
  <c r="BD102" i="6"/>
  <c r="BC102" i="6"/>
  <c r="BB102" i="6"/>
  <c r="BA102" i="6"/>
  <c r="AZ102" i="6"/>
  <c r="AY102" i="6"/>
  <c r="AX102" i="6"/>
  <c r="AW102" i="6"/>
  <c r="AV102" i="6"/>
  <c r="AU102" i="6"/>
  <c r="AT102" i="6"/>
  <c r="AS102" i="6"/>
  <c r="AR102" i="6"/>
  <c r="AQ102" i="6"/>
  <c r="AP102" i="6"/>
  <c r="AO102" i="6"/>
  <c r="AN102" i="6"/>
  <c r="AM102" i="6"/>
  <c r="AL102" i="6"/>
  <c r="AK102" i="6"/>
  <c r="AJ102" i="6"/>
  <c r="AI102" i="6"/>
  <c r="AH102" i="6"/>
  <c r="AG102" i="6"/>
  <c r="AF102" i="6"/>
  <c r="AE102" i="6"/>
  <c r="AD102" i="6"/>
  <c r="AC102" i="6"/>
  <c r="AB102" i="6"/>
  <c r="AA102" i="6"/>
  <c r="Z102" i="6"/>
  <c r="Y102" i="6"/>
  <c r="X102" i="6"/>
  <c r="W102" i="6"/>
  <c r="V102" i="6"/>
  <c r="U102" i="6"/>
  <c r="T102" i="6"/>
  <c r="S102" i="6"/>
  <c r="R102" i="6"/>
  <c r="Q102" i="6"/>
  <c r="P102" i="6"/>
  <c r="O102" i="6"/>
  <c r="N102" i="6"/>
  <c r="M102" i="6"/>
  <c r="L102" i="6"/>
  <c r="K102" i="6"/>
  <c r="J102" i="6"/>
  <c r="I102" i="6"/>
  <c r="G102" i="6"/>
  <c r="F102" i="6"/>
  <c r="E102" i="6"/>
  <c r="I97" i="6"/>
  <c r="H97" i="6"/>
  <c r="G97" i="6"/>
  <c r="F97" i="6"/>
  <c r="E97" i="6"/>
  <c r="I96" i="6"/>
  <c r="G96" i="6"/>
  <c r="F96" i="6"/>
  <c r="E96" i="6"/>
  <c r="I95" i="6"/>
  <c r="H95" i="6"/>
  <c r="G95" i="6"/>
  <c r="F95" i="6"/>
  <c r="E95" i="6"/>
  <c r="I90" i="6"/>
  <c r="H90" i="6"/>
  <c r="G90" i="6"/>
  <c r="F90" i="6"/>
  <c r="E90" i="6"/>
  <c r="I89" i="6"/>
  <c r="G89" i="6"/>
  <c r="F89" i="6"/>
  <c r="E89" i="6"/>
  <c r="H84" i="6"/>
  <c r="G84" i="6"/>
  <c r="F84" i="6"/>
  <c r="E84" i="6"/>
  <c r="I83" i="6"/>
  <c r="G83" i="6"/>
  <c r="F83" i="6"/>
  <c r="E83" i="6"/>
  <c r="I82" i="6"/>
  <c r="G82" i="6"/>
  <c r="F82" i="6"/>
  <c r="E82" i="6"/>
  <c r="I77" i="6"/>
  <c r="H77" i="6"/>
  <c r="G77" i="6"/>
  <c r="F77" i="6"/>
  <c r="E77" i="6"/>
  <c r="I76" i="6"/>
  <c r="G76" i="6"/>
  <c r="F76" i="6"/>
  <c r="E76" i="6"/>
  <c r="BQ75" i="6"/>
  <c r="BP75" i="6"/>
  <c r="BO75" i="6"/>
  <c r="BN75" i="6"/>
  <c r="BM75" i="6"/>
  <c r="BL75" i="6"/>
  <c r="BK75" i="6"/>
  <c r="BJ75" i="6"/>
  <c r="BI75" i="6"/>
  <c r="BH75" i="6"/>
  <c r="BG75" i="6"/>
  <c r="BF75" i="6"/>
  <c r="BE75" i="6"/>
  <c r="BD75" i="6"/>
  <c r="BC75" i="6"/>
  <c r="BB75" i="6"/>
  <c r="BA75" i="6"/>
  <c r="AZ75" i="6"/>
  <c r="AY75" i="6"/>
  <c r="AX75" i="6"/>
  <c r="AW75" i="6"/>
  <c r="AV75" i="6"/>
  <c r="AU75" i="6"/>
  <c r="AT75" i="6"/>
  <c r="AS75" i="6"/>
  <c r="AR75" i="6"/>
  <c r="AQ75" i="6"/>
  <c r="AP75" i="6"/>
  <c r="AO75" i="6"/>
  <c r="AN75" i="6"/>
  <c r="AM75" i="6"/>
  <c r="AL75" i="6"/>
  <c r="AK75" i="6"/>
  <c r="AJ75" i="6"/>
  <c r="AI75" i="6"/>
  <c r="AH75" i="6"/>
  <c r="AG75" i="6"/>
  <c r="AF75" i="6"/>
  <c r="AE75" i="6"/>
  <c r="AD75" i="6"/>
  <c r="AC75" i="6"/>
  <c r="AB75" i="6"/>
  <c r="AA75" i="6"/>
  <c r="Z75" i="6"/>
  <c r="Y75" i="6"/>
  <c r="X75" i="6"/>
  <c r="W75" i="6"/>
  <c r="V75" i="6"/>
  <c r="U75" i="6"/>
  <c r="T75" i="6"/>
  <c r="S75" i="6"/>
  <c r="R75" i="6"/>
  <c r="Q75" i="6"/>
  <c r="P75" i="6"/>
  <c r="O75" i="6"/>
  <c r="N75" i="6"/>
  <c r="M75" i="6"/>
  <c r="L75" i="6"/>
  <c r="K75" i="6"/>
  <c r="J75" i="6"/>
  <c r="I75" i="6"/>
  <c r="G75" i="6"/>
  <c r="F75" i="6"/>
  <c r="E75" i="6"/>
  <c r="H70" i="6"/>
  <c r="G70" i="6"/>
  <c r="F70" i="6"/>
  <c r="E70" i="6"/>
  <c r="I69" i="6"/>
  <c r="G69" i="6"/>
  <c r="F69" i="6"/>
  <c r="E69" i="6"/>
  <c r="I68" i="6"/>
  <c r="H68" i="6"/>
  <c r="G68" i="6"/>
  <c r="F68" i="6"/>
  <c r="E68" i="6"/>
  <c r="H63" i="6"/>
  <c r="G63" i="6"/>
  <c r="F63" i="6"/>
  <c r="E63" i="6"/>
  <c r="I62" i="6"/>
  <c r="G62" i="6"/>
  <c r="F62" i="6"/>
  <c r="E62" i="6"/>
  <c r="H57" i="6"/>
  <c r="G57" i="6"/>
  <c r="F57" i="6"/>
  <c r="E57" i="6"/>
  <c r="I56" i="6"/>
  <c r="G56" i="6"/>
  <c r="F56" i="6"/>
  <c r="E56" i="6"/>
  <c r="I55" i="6"/>
  <c r="G55" i="6"/>
  <c r="F55" i="6"/>
  <c r="E55" i="6"/>
  <c r="H50" i="6"/>
  <c r="G50" i="6"/>
  <c r="F50" i="6"/>
  <c r="E50" i="6"/>
  <c r="J49" i="6"/>
  <c r="I49" i="6"/>
  <c r="G49" i="6"/>
  <c r="F49" i="6"/>
  <c r="E49" i="6"/>
  <c r="BQ48" i="6"/>
  <c r="BP48" i="6"/>
  <c r="BO48" i="6"/>
  <c r="BN48" i="6"/>
  <c r="BM48" i="6"/>
  <c r="BL48" i="6"/>
  <c r="BK48" i="6"/>
  <c r="BJ48" i="6"/>
  <c r="BI48" i="6"/>
  <c r="BH48" i="6"/>
  <c r="BG48" i="6"/>
  <c r="BF48" i="6"/>
  <c r="BE48" i="6"/>
  <c r="BD48" i="6"/>
  <c r="BC48" i="6"/>
  <c r="BB48" i="6"/>
  <c r="BA48" i="6"/>
  <c r="AZ48" i="6"/>
  <c r="AY48" i="6"/>
  <c r="AX48" i="6"/>
  <c r="AW48" i="6"/>
  <c r="AV48" i="6"/>
  <c r="AU48" i="6"/>
  <c r="AT48" i="6"/>
  <c r="AS48" i="6"/>
  <c r="AR48" i="6"/>
  <c r="AQ48" i="6"/>
  <c r="AP48" i="6"/>
  <c r="AO48" i="6"/>
  <c r="AN48" i="6"/>
  <c r="AM48" i="6"/>
  <c r="AL48" i="6"/>
  <c r="AK48" i="6"/>
  <c r="AJ48" i="6"/>
  <c r="AI48" i="6"/>
  <c r="AH48" i="6"/>
  <c r="AG48" i="6"/>
  <c r="AF48" i="6"/>
  <c r="AE48" i="6"/>
  <c r="AD48" i="6"/>
  <c r="AC48" i="6"/>
  <c r="AB48" i="6"/>
  <c r="AA48" i="6"/>
  <c r="Z48" i="6"/>
  <c r="Y48" i="6"/>
  <c r="X48" i="6"/>
  <c r="W48" i="6"/>
  <c r="V48" i="6"/>
  <c r="U48" i="6"/>
  <c r="T48" i="6"/>
  <c r="S48" i="6"/>
  <c r="R48" i="6"/>
  <c r="Q48" i="6"/>
  <c r="P48" i="6"/>
  <c r="O48" i="6"/>
  <c r="N48" i="6"/>
  <c r="M48" i="6"/>
  <c r="L48" i="6"/>
  <c r="K48" i="6"/>
  <c r="J48" i="6"/>
  <c r="I48" i="6"/>
  <c r="G48" i="6"/>
  <c r="F48" i="6"/>
  <c r="E48" i="6"/>
  <c r="H43" i="6"/>
  <c r="G43" i="6"/>
  <c r="F43" i="6"/>
  <c r="E43" i="6"/>
  <c r="I42" i="6"/>
  <c r="G42" i="6"/>
  <c r="F42" i="6"/>
  <c r="E42" i="6"/>
  <c r="I41" i="6"/>
  <c r="H41" i="6"/>
  <c r="G41" i="6"/>
  <c r="F41" i="6"/>
  <c r="E41" i="6"/>
  <c r="J37" i="6"/>
  <c r="J42" i="6" s="1"/>
  <c r="I32" i="6"/>
  <c r="H32" i="6"/>
  <c r="G32" i="6"/>
  <c r="F32" i="6"/>
  <c r="E32" i="6"/>
  <c r="J31" i="6"/>
  <c r="I31" i="6"/>
  <c r="G31" i="6"/>
  <c r="F31" i="6"/>
  <c r="E31" i="6"/>
  <c r="G30" i="6"/>
  <c r="F30" i="6"/>
  <c r="E30" i="6"/>
  <c r="G29" i="6"/>
  <c r="E29" i="6"/>
  <c r="I24" i="6"/>
  <c r="H24" i="6"/>
  <c r="G24" i="6"/>
  <c r="F24" i="6"/>
  <c r="E24" i="6"/>
  <c r="G23" i="6"/>
  <c r="F23" i="6"/>
  <c r="E23" i="6"/>
  <c r="I17" i="6"/>
  <c r="G17" i="6"/>
  <c r="F17" i="6"/>
  <c r="E17" i="6"/>
  <c r="G16" i="6"/>
  <c r="F16" i="6"/>
  <c r="E16" i="6"/>
  <c r="G15" i="6"/>
  <c r="F15" i="6"/>
  <c r="E15" i="6"/>
  <c r="G10" i="6"/>
  <c r="F10" i="6"/>
  <c r="E10" i="6"/>
  <c r="G9" i="6"/>
  <c r="F9" i="6"/>
  <c r="F11" i="6" s="1"/>
  <c r="F29" i="6" s="1"/>
  <c r="E9" i="6"/>
  <c r="J5" i="6"/>
  <c r="BQ3" i="6"/>
  <c r="BP3" i="6"/>
  <c r="BO3" i="6"/>
  <c r="BN3" i="6"/>
  <c r="BM3" i="6"/>
  <c r="BL3" i="6"/>
  <c r="BK3" i="6"/>
  <c r="BJ3" i="6"/>
  <c r="BI3" i="6"/>
  <c r="BH3" i="6"/>
  <c r="BG3" i="6"/>
  <c r="BF3" i="6"/>
  <c r="BE3" i="6"/>
  <c r="BD3" i="6"/>
  <c r="BC3" i="6"/>
  <c r="BB3" i="6"/>
  <c r="BA3" i="6"/>
  <c r="AZ3" i="6"/>
  <c r="AY3" i="6"/>
  <c r="AX3" i="6"/>
  <c r="AW3" i="6"/>
  <c r="AV3" i="6"/>
  <c r="AU3" i="6"/>
  <c r="AT3" i="6"/>
  <c r="AS3" i="6"/>
  <c r="AR3" i="6"/>
  <c r="AQ3" i="6"/>
  <c r="AP3" i="6"/>
  <c r="AO3" i="6"/>
  <c r="AN3" i="6"/>
  <c r="AM3" i="6"/>
  <c r="AL3" i="6"/>
  <c r="AK3" i="6"/>
  <c r="AJ3" i="6"/>
  <c r="AI3" i="6"/>
  <c r="AH3" i="6"/>
  <c r="AG3" i="6"/>
  <c r="AF3" i="6"/>
  <c r="AE3" i="6"/>
  <c r="AD3" i="6"/>
  <c r="AC3" i="6"/>
  <c r="AB3" i="6"/>
  <c r="AA3" i="6"/>
  <c r="Z3" i="6"/>
  <c r="Y3" i="6"/>
  <c r="X3" i="6"/>
  <c r="W3" i="6"/>
  <c r="V3" i="6"/>
  <c r="U3" i="6"/>
  <c r="T3" i="6"/>
  <c r="S3" i="6"/>
  <c r="R3" i="6"/>
  <c r="Q3" i="6"/>
  <c r="P3" i="6"/>
  <c r="O3" i="6"/>
  <c r="N3" i="6"/>
  <c r="M3" i="6"/>
  <c r="L3" i="6"/>
  <c r="K3" i="6"/>
  <c r="J3" i="6"/>
  <c r="F1" i="6"/>
  <c r="A1" i="6"/>
  <c r="F1" i="5"/>
  <c r="A1" i="5"/>
  <c r="H48" i="6"/>
  <c r="F1" i="4"/>
  <c r="F19" i="3"/>
  <c r="F21" i="12" s="1"/>
  <c r="F6" i="3"/>
  <c r="I6" i="3" s="1"/>
  <c r="F26" i="3"/>
  <c r="F16" i="9" s="1"/>
  <c r="F3" i="3"/>
  <c r="M2" i="3" s="1"/>
  <c r="F1" i="3"/>
  <c r="B59" i="2"/>
  <c r="A58" i="2"/>
  <c r="A56" i="2"/>
  <c r="A54" i="2"/>
  <c r="A51" i="2"/>
  <c r="A49" i="2"/>
  <c r="A47" i="2"/>
  <c r="B45" i="2"/>
  <c r="B44" i="2"/>
  <c r="B43" i="2"/>
  <c r="A42" i="2"/>
  <c r="B40" i="2"/>
  <c r="B39" i="2"/>
  <c r="B38" i="2"/>
  <c r="B37" i="2"/>
  <c r="B36" i="2"/>
  <c r="B35" i="2"/>
  <c r="B34" i="2"/>
  <c r="A33" i="2"/>
  <c r="A28" i="2"/>
  <c r="A26" i="2"/>
  <c r="A24" i="2"/>
  <c r="A22" i="2"/>
  <c r="A20" i="2"/>
  <c r="A18" i="2"/>
  <c r="A16" i="2"/>
  <c r="A14" i="2"/>
  <c r="A12" i="2"/>
  <c r="A10" i="2"/>
  <c r="A8" i="2"/>
  <c r="A6" i="2"/>
  <c r="A1" i="2"/>
  <c r="I70" i="6" l="1"/>
  <c r="I20" i="3"/>
  <c r="I19" i="3"/>
  <c r="J17" i="6"/>
  <c r="J18" i="6" s="1"/>
  <c r="J24" i="6" s="1"/>
  <c r="J25" i="6" s="1"/>
  <c r="J2" i="4" s="1"/>
  <c r="I57" i="6"/>
  <c r="K2" i="3"/>
  <c r="I43" i="6"/>
  <c r="I63" i="6"/>
  <c r="L2" i="3"/>
  <c r="K37" i="6"/>
  <c r="I13" i="3"/>
  <c r="I26" i="3"/>
  <c r="I27" i="3"/>
  <c r="J131" i="6"/>
  <c r="J33" i="6"/>
  <c r="J4" i="4" s="1"/>
  <c r="F31" i="3"/>
  <c r="F22" i="3"/>
  <c r="H13" i="25"/>
  <c r="H13" i="26"/>
  <c r="H13" i="24"/>
  <c r="H13" i="17"/>
  <c r="H18" i="10"/>
  <c r="K31" i="6"/>
  <c r="F17" i="3"/>
  <c r="F15" i="10" s="1"/>
  <c r="I20" i="10" s="1"/>
  <c r="F27" i="3"/>
  <c r="F170" i="6" s="1"/>
  <c r="H14" i="26"/>
  <c r="H14" i="25"/>
  <c r="H14" i="24"/>
  <c r="H14" i="17"/>
  <c r="H39" i="13"/>
  <c r="F20" i="3"/>
  <c r="F9" i="13" s="1"/>
  <c r="F34" i="3"/>
  <c r="F23" i="10" s="1"/>
  <c r="H17" i="25"/>
  <c r="H17" i="24"/>
  <c r="H17" i="26"/>
  <c r="H21" i="20"/>
  <c r="H21" i="19"/>
  <c r="H17" i="17"/>
  <c r="H21" i="18"/>
  <c r="H21" i="15"/>
  <c r="J5" i="24"/>
  <c r="J5" i="21"/>
  <c r="J5" i="18"/>
  <c r="J37" i="13"/>
  <c r="J5" i="14"/>
  <c r="J30" i="13"/>
  <c r="J5" i="13"/>
  <c r="J10" i="13"/>
  <c r="J22" i="12"/>
  <c r="J5" i="12"/>
  <c r="J32" i="12"/>
  <c r="J10" i="12"/>
  <c r="J16" i="12"/>
  <c r="J5" i="11"/>
  <c r="J5" i="10"/>
  <c r="J16" i="10"/>
  <c r="J5" i="7"/>
  <c r="J199" i="6"/>
  <c r="J200" i="6" s="1"/>
  <c r="J214" i="6"/>
  <c r="J215" i="6" s="1"/>
  <c r="J204" i="6"/>
  <c r="J205" i="6" s="1"/>
  <c r="J5" i="9"/>
  <c r="J219" i="6"/>
  <c r="J220" i="6" s="1"/>
  <c r="J5" i="8"/>
  <c r="J188" i="6"/>
  <c r="J136" i="6"/>
  <c r="J110" i="6"/>
  <c r="J103" i="6"/>
  <c r="J150" i="6"/>
  <c r="J116" i="6"/>
  <c r="J180" i="6"/>
  <c r="J182" i="6" s="1"/>
  <c r="J56" i="6"/>
  <c r="J69" i="6"/>
  <c r="J62" i="6"/>
  <c r="J83" i="6"/>
  <c r="J76" i="6"/>
  <c r="J96" i="6"/>
  <c r="J89" i="6"/>
  <c r="F25" i="3"/>
  <c r="F9" i="9" s="1"/>
  <c r="H75" i="6"/>
  <c r="H102" i="6"/>
  <c r="K5" i="24"/>
  <c r="K5" i="21"/>
  <c r="K5" i="18"/>
  <c r="K5" i="14"/>
  <c r="K37" i="13"/>
  <c r="K5" i="13"/>
  <c r="K10" i="13"/>
  <c r="K30" i="13"/>
  <c r="K22" i="12"/>
  <c r="K5" i="12"/>
  <c r="K32" i="12"/>
  <c r="K5" i="11"/>
  <c r="K5" i="10"/>
  <c r="K5" i="9"/>
  <c r="K16" i="10"/>
  <c r="K5" i="7"/>
  <c r="K214" i="6"/>
  <c r="K204" i="6"/>
  <c r="K205" i="6" s="1"/>
  <c r="K219" i="6"/>
  <c r="K220" i="6" s="1"/>
  <c r="K5" i="8"/>
  <c r="K150" i="6"/>
  <c r="K199" i="6"/>
  <c r="K200" i="6" s="1"/>
  <c r="K188" i="6"/>
  <c r="K180" i="6"/>
  <c r="K116" i="6"/>
  <c r="K136" i="6"/>
  <c r="K69" i="6"/>
  <c r="K62" i="6"/>
  <c r="K83" i="6"/>
  <c r="K76" i="6"/>
  <c r="K96" i="6"/>
  <c r="K89" i="6"/>
  <c r="K110" i="6"/>
  <c r="K103" i="6"/>
  <c r="F18" i="3"/>
  <c r="F31" i="12" s="1"/>
  <c r="I36" i="12" s="1"/>
  <c r="F30" i="3"/>
  <c r="F9" i="8" s="1"/>
  <c r="L37" i="6"/>
  <c r="L5" i="4" s="1"/>
  <c r="K49" i="6"/>
  <c r="K56" i="6"/>
  <c r="F21" i="3"/>
  <c r="I21" i="3" s="1"/>
  <c r="K42" i="6"/>
  <c r="F14" i="3"/>
  <c r="G9" i="20"/>
  <c r="G9" i="18"/>
  <c r="G9" i="19"/>
  <c r="G9" i="15"/>
  <c r="G12" i="19"/>
  <c r="G12" i="20"/>
  <c r="G12" i="18"/>
  <c r="G12" i="15"/>
  <c r="E15" i="20"/>
  <c r="E15" i="19"/>
  <c r="E15" i="18"/>
  <c r="E15" i="15"/>
  <c r="G15" i="20"/>
  <c r="G15" i="18"/>
  <c r="G15" i="19"/>
  <c r="G15" i="15"/>
  <c r="I27" i="12"/>
  <c r="J23" i="12" s="1"/>
  <c r="E9" i="20"/>
  <c r="E9" i="19"/>
  <c r="E9" i="18"/>
  <c r="E9" i="15"/>
  <c r="E12" i="20"/>
  <c r="E12" i="18"/>
  <c r="E12" i="19"/>
  <c r="E12" i="15"/>
  <c r="E12" i="22"/>
  <c r="E12" i="21"/>
  <c r="E12" i="23"/>
  <c r="E12" i="16"/>
  <c r="E9" i="25"/>
  <c r="E9" i="26"/>
  <c r="E9" i="24"/>
  <c r="E9" i="17"/>
  <c r="G12" i="23"/>
  <c r="G12" i="22"/>
  <c r="G12" i="21"/>
  <c r="G12" i="16"/>
  <c r="G9" i="26"/>
  <c r="G9" i="25"/>
  <c r="G9" i="24"/>
  <c r="G9" i="17"/>
  <c r="I13" i="13"/>
  <c r="E10" i="25"/>
  <c r="E10" i="24"/>
  <c r="E10" i="26"/>
  <c r="E18" i="19"/>
  <c r="E18" i="20"/>
  <c r="E18" i="18"/>
  <c r="E10" i="17"/>
  <c r="E18" i="15"/>
  <c r="G10" i="26"/>
  <c r="G10" i="25"/>
  <c r="G10" i="24"/>
  <c r="G18" i="20"/>
  <c r="G18" i="19"/>
  <c r="G18" i="18"/>
  <c r="G10" i="17"/>
  <c r="G18" i="15"/>
  <c r="K12" i="28"/>
  <c r="K11" i="28"/>
  <c r="K10" i="28"/>
  <c r="K13" i="28"/>
  <c r="F16" i="13" l="1"/>
  <c r="I14" i="3"/>
  <c r="I30" i="3"/>
  <c r="K215" i="6"/>
  <c r="F29" i="13"/>
  <c r="I33" i="13" s="1"/>
  <c r="J31" i="13" s="1"/>
  <c r="I22" i="3"/>
  <c r="I17" i="3"/>
  <c r="I25" i="3"/>
  <c r="F15" i="8"/>
  <c r="I31" i="3"/>
  <c r="F7" i="3"/>
  <c r="K17" i="6"/>
  <c r="K18" i="6" s="1"/>
  <c r="K5" i="4"/>
  <c r="K5" i="6"/>
  <c r="I34" i="3"/>
  <c r="I18" i="3"/>
  <c r="I11" i="23"/>
  <c r="I11" i="22"/>
  <c r="I11" i="21"/>
  <c r="I11" i="16"/>
  <c r="J33" i="12"/>
  <c r="F36" i="13"/>
  <c r="I40" i="13" s="1"/>
  <c r="K97" i="6"/>
  <c r="K111" i="6"/>
  <c r="K104" i="6"/>
  <c r="K117" i="6"/>
  <c r="K84" i="6"/>
  <c r="K77" i="6"/>
  <c r="K90" i="6"/>
  <c r="K70" i="6"/>
  <c r="I18" i="23"/>
  <c r="I18" i="22"/>
  <c r="I18" i="16"/>
  <c r="I44" i="13"/>
  <c r="I13" i="22"/>
  <c r="I13" i="23"/>
  <c r="I13" i="21"/>
  <c r="I13" i="16"/>
  <c r="J11" i="13"/>
  <c r="J117" i="6"/>
  <c r="J97" i="6"/>
  <c r="J111" i="6"/>
  <c r="J104" i="6"/>
  <c r="L5" i="24"/>
  <c r="L5" i="21"/>
  <c r="L5" i="18"/>
  <c r="L37" i="13"/>
  <c r="L10" i="13"/>
  <c r="L5" i="14"/>
  <c r="L30" i="13"/>
  <c r="L5" i="13"/>
  <c r="L22" i="12"/>
  <c r="L5" i="12"/>
  <c r="L32" i="12"/>
  <c r="L5" i="11"/>
  <c r="L5" i="10"/>
  <c r="L16" i="10"/>
  <c r="L204" i="6"/>
  <c r="L205" i="6" s="1"/>
  <c r="L219" i="6"/>
  <c r="L220" i="6" s="1"/>
  <c r="L5" i="9"/>
  <c r="L5" i="8"/>
  <c r="L188" i="6"/>
  <c r="L5" i="7"/>
  <c r="L199" i="6"/>
  <c r="L200" i="6" s="1"/>
  <c r="L150" i="6"/>
  <c r="L180" i="6"/>
  <c r="L214" i="6"/>
  <c r="L215" i="6" s="1"/>
  <c r="L136" i="6"/>
  <c r="L83" i="6"/>
  <c r="L76" i="6"/>
  <c r="L96" i="6"/>
  <c r="L89" i="6"/>
  <c r="L110" i="6"/>
  <c r="L103" i="6"/>
  <c r="L116" i="6"/>
  <c r="L42" i="6"/>
  <c r="L17" i="6"/>
  <c r="L18" i="6" s="1"/>
  <c r="L62" i="6"/>
  <c r="L56" i="6"/>
  <c r="L49" i="6"/>
  <c r="M37" i="6"/>
  <c r="M5" i="4" s="1"/>
  <c r="L31" i="6"/>
  <c r="L69" i="6"/>
  <c r="L5" i="6"/>
  <c r="J17" i="12"/>
  <c r="J26" i="12"/>
  <c r="K131" i="6"/>
  <c r="K24" i="6"/>
  <c r="K25" i="6" s="1"/>
  <c r="K2" i="4" s="1"/>
  <c r="J2" i="24"/>
  <c r="J2" i="21"/>
  <c r="J2" i="18"/>
  <c r="J2" i="14"/>
  <c r="J2" i="13"/>
  <c r="J2" i="12"/>
  <c r="J2" i="11"/>
  <c r="J2" i="10"/>
  <c r="J2" i="8"/>
  <c r="J2" i="9"/>
  <c r="J2" i="7"/>
  <c r="J157" i="6"/>
  <c r="J187" i="6"/>
  <c r="J189" i="6" s="1"/>
  <c r="J181" i="6"/>
  <c r="K182" i="6" s="1"/>
  <c r="J95" i="6"/>
  <c r="J130" i="6"/>
  <c r="J132" i="6" s="1"/>
  <c r="J68" i="6"/>
  <c r="J124" i="6"/>
  <c r="J125" i="6" s="1"/>
  <c r="J41" i="6"/>
  <c r="J2" i="6"/>
  <c r="J32" i="6"/>
  <c r="J70" i="6"/>
  <c r="J84" i="6"/>
  <c r="J77" i="6"/>
  <c r="J90" i="6"/>
  <c r="J8" i="24"/>
  <c r="J35" i="12"/>
  <c r="BP11" i="8"/>
  <c r="BP16" i="8" s="1"/>
  <c r="BP17" i="8" s="1"/>
  <c r="BK11" i="8"/>
  <c r="BK16" i="8" s="1"/>
  <c r="BK17" i="8" s="1"/>
  <c r="BC11" i="8"/>
  <c r="BC16" i="8" s="1"/>
  <c r="AU11" i="8"/>
  <c r="AU16" i="8" s="1"/>
  <c r="AU17" i="8" s="1"/>
  <c r="AM11" i="8"/>
  <c r="AM16" i="8" s="1"/>
  <c r="AM17" i="8" s="1"/>
  <c r="AE11" i="8"/>
  <c r="AE16" i="8" s="1"/>
  <c r="AE17" i="8" s="1"/>
  <c r="W11" i="8"/>
  <c r="W16" i="8" s="1"/>
  <c r="O11" i="8"/>
  <c r="O16" i="8" s="1"/>
  <c r="O17" i="8" s="1"/>
  <c r="BJ11" i="8"/>
  <c r="BJ16" i="8" s="1"/>
  <c r="BJ17" i="8" s="1"/>
  <c r="BB11" i="8"/>
  <c r="BB16" i="8" s="1"/>
  <c r="BB17" i="8" s="1"/>
  <c r="AT11" i="8"/>
  <c r="AT16" i="8" s="1"/>
  <c r="AL11" i="8"/>
  <c r="AL16" i="8" s="1"/>
  <c r="AL17" i="8" s="1"/>
  <c r="AD11" i="8"/>
  <c r="AD16" i="8" s="1"/>
  <c r="AD17" i="8" s="1"/>
  <c r="V11" i="8"/>
  <c r="V16" i="8" s="1"/>
  <c r="V17" i="8" s="1"/>
  <c r="N11" i="8"/>
  <c r="N16" i="8" s="1"/>
  <c r="BI11" i="8"/>
  <c r="BI16" i="8" s="1"/>
  <c r="BI17" i="8" s="1"/>
  <c r="BA11" i="8"/>
  <c r="BA16" i="8" s="1"/>
  <c r="BA17" i="8" s="1"/>
  <c r="AS11" i="8"/>
  <c r="AS16" i="8" s="1"/>
  <c r="AS17" i="8" s="1"/>
  <c r="AK11" i="8"/>
  <c r="AK16" i="8" s="1"/>
  <c r="AC11" i="8"/>
  <c r="AC16" i="8" s="1"/>
  <c r="AC17" i="8" s="1"/>
  <c r="U11" i="8"/>
  <c r="U16" i="8" s="1"/>
  <c r="U17" i="8" s="1"/>
  <c r="M11" i="8"/>
  <c r="M16" i="8" s="1"/>
  <c r="M17" i="8" s="1"/>
  <c r="BQ11" i="8"/>
  <c r="BQ16" i="8" s="1"/>
  <c r="BH11" i="8"/>
  <c r="BH16" i="8" s="1"/>
  <c r="BH17" i="8" s="1"/>
  <c r="AZ11" i="8"/>
  <c r="AZ16" i="8" s="1"/>
  <c r="AZ17" i="8" s="1"/>
  <c r="AR11" i="8"/>
  <c r="AR16" i="8" s="1"/>
  <c r="AR17" i="8" s="1"/>
  <c r="AJ11" i="8"/>
  <c r="AJ16" i="8" s="1"/>
  <c r="AB11" i="8"/>
  <c r="AB16" i="8" s="1"/>
  <c r="AB17" i="8" s="1"/>
  <c r="T11" i="8"/>
  <c r="T16" i="8" s="1"/>
  <c r="T17" i="8" s="1"/>
  <c r="L11" i="8"/>
  <c r="L16" i="8" s="1"/>
  <c r="L17" i="8" s="1"/>
  <c r="BO11" i="8"/>
  <c r="BO16" i="8" s="1"/>
  <c r="BG11" i="8"/>
  <c r="BG16" i="8" s="1"/>
  <c r="BG17" i="8" s="1"/>
  <c r="AY11" i="8"/>
  <c r="AY16" i="8" s="1"/>
  <c r="AY17" i="8" s="1"/>
  <c r="AQ11" i="8"/>
  <c r="AQ16" i="8" s="1"/>
  <c r="AQ17" i="8" s="1"/>
  <c r="AI11" i="8"/>
  <c r="AI16" i="8" s="1"/>
  <c r="AA11" i="8"/>
  <c r="AA16" i="8" s="1"/>
  <c r="AA17" i="8" s="1"/>
  <c r="S11" i="8"/>
  <c r="S16" i="8" s="1"/>
  <c r="S17" i="8" s="1"/>
  <c r="K11" i="8"/>
  <c r="K16" i="8" s="1"/>
  <c r="K17" i="8" s="1"/>
  <c r="BN11" i="8"/>
  <c r="BN16" i="8" s="1"/>
  <c r="BF11" i="8"/>
  <c r="BF16" i="8" s="1"/>
  <c r="BF17" i="8" s="1"/>
  <c r="AX11" i="8"/>
  <c r="AX16" i="8" s="1"/>
  <c r="AX17" i="8" s="1"/>
  <c r="AP11" i="8"/>
  <c r="AP16" i="8" s="1"/>
  <c r="AP17" i="8" s="1"/>
  <c r="AH11" i="8"/>
  <c r="AH16" i="8" s="1"/>
  <c r="Z11" i="8"/>
  <c r="Z16" i="8" s="1"/>
  <c r="Z17" i="8" s="1"/>
  <c r="R11" i="8"/>
  <c r="R16" i="8" s="1"/>
  <c r="R17" i="8" s="1"/>
  <c r="J11" i="8"/>
  <c r="BM11" i="8"/>
  <c r="BM16" i="8" s="1"/>
  <c r="BE11" i="8"/>
  <c r="BE16" i="8" s="1"/>
  <c r="BE17" i="8" s="1"/>
  <c r="AW11" i="8"/>
  <c r="AW16" i="8" s="1"/>
  <c r="AW17" i="8" s="1"/>
  <c r="AO11" i="8"/>
  <c r="AO16" i="8" s="1"/>
  <c r="AO17" i="8" s="1"/>
  <c r="AG11" i="8"/>
  <c r="AG16" i="8" s="1"/>
  <c r="Y11" i="8"/>
  <c r="Y16" i="8" s="1"/>
  <c r="Y17" i="8" s="1"/>
  <c r="Q11" i="8"/>
  <c r="Q16" i="8" s="1"/>
  <c r="Q17" i="8" s="1"/>
  <c r="BL11" i="8"/>
  <c r="BL16" i="8" s="1"/>
  <c r="BL17" i="8" s="1"/>
  <c r="BD11" i="8"/>
  <c r="BD16" i="8" s="1"/>
  <c r="AV11" i="8"/>
  <c r="AV16" i="8" s="1"/>
  <c r="AV17" i="8" s="1"/>
  <c r="AN11" i="8"/>
  <c r="AN16" i="8" s="1"/>
  <c r="AN17" i="8" s="1"/>
  <c r="AF11" i="8"/>
  <c r="AF16" i="8" s="1"/>
  <c r="AF17" i="8" s="1"/>
  <c r="X11" i="8"/>
  <c r="X16" i="8" s="1"/>
  <c r="P11" i="8"/>
  <c r="P16" i="8" s="1"/>
  <c r="P17" i="8" s="1"/>
  <c r="I8" i="22"/>
  <c r="I8" i="23"/>
  <c r="I8" i="21"/>
  <c r="I8" i="16"/>
  <c r="J17" i="10"/>
  <c r="J25" i="10" s="1"/>
  <c r="J26" i="10" s="1"/>
  <c r="J4" i="24"/>
  <c r="J4" i="21"/>
  <c r="J4" i="18"/>
  <c r="J4" i="14"/>
  <c r="J4" i="13"/>
  <c r="J4" i="12"/>
  <c r="J4" i="11"/>
  <c r="J4" i="10"/>
  <c r="J4" i="9"/>
  <c r="J4" i="8"/>
  <c r="J4" i="7"/>
  <c r="J109" i="6"/>
  <c r="J55" i="6"/>
  <c r="J82" i="6"/>
  <c r="J4" i="6"/>
  <c r="X17" i="8" l="1"/>
  <c r="X34" i="12" s="1"/>
  <c r="AG17" i="8"/>
  <c r="AH17" i="8"/>
  <c r="AH34" i="12" s="1"/>
  <c r="AI17" i="8"/>
  <c r="AJ17" i="8"/>
  <c r="AJ34" i="12" s="1"/>
  <c r="AK17" i="8"/>
  <c r="AK10" i="9" s="1"/>
  <c r="AK11" i="9" s="1"/>
  <c r="AT17" i="8"/>
  <c r="AT34" i="12" s="1"/>
  <c r="BC17" i="8"/>
  <c r="I18" i="21"/>
  <c r="BD17" i="8"/>
  <c r="BM17" i="8"/>
  <c r="BM8" i="18" s="1"/>
  <c r="BN17" i="8"/>
  <c r="BO17" i="8"/>
  <c r="BO9" i="12" s="1"/>
  <c r="BQ17" i="8"/>
  <c r="BQ34" i="12" s="1"/>
  <c r="N17" i="8"/>
  <c r="N8" i="18" s="1"/>
  <c r="W17" i="8"/>
  <c r="J27" i="10"/>
  <c r="J19" i="10"/>
  <c r="X8" i="18"/>
  <c r="AG8" i="18"/>
  <c r="AG34" i="12"/>
  <c r="AG9" i="12"/>
  <c r="AG10" i="9"/>
  <c r="AG11" i="9" s="1"/>
  <c r="AH8" i="18"/>
  <c r="AI8" i="18"/>
  <c r="AI34" i="12"/>
  <c r="AI9" i="12"/>
  <c r="AI10" i="9"/>
  <c r="AI11" i="9" s="1"/>
  <c r="AJ8" i="18"/>
  <c r="AJ9" i="12"/>
  <c r="AK8" i="18"/>
  <c r="AK34" i="12"/>
  <c r="AT8" i="18"/>
  <c r="BC8" i="18"/>
  <c r="BC34" i="12"/>
  <c r="BC9" i="12"/>
  <c r="BC10" i="9"/>
  <c r="BC11" i="9" s="1"/>
  <c r="J63" i="6"/>
  <c r="J43" i="6"/>
  <c r="J57" i="6"/>
  <c r="J50" i="6"/>
  <c r="I17" i="21"/>
  <c r="I17" i="23"/>
  <c r="I17" i="22"/>
  <c r="I17" i="16"/>
  <c r="I43" i="13"/>
  <c r="J38" i="13"/>
  <c r="J40" i="13" s="1"/>
  <c r="AO8" i="18"/>
  <c r="AO9" i="12"/>
  <c r="AO34" i="12"/>
  <c r="AO10" i="9"/>
  <c r="AO11" i="9" s="1"/>
  <c r="AQ8" i="18"/>
  <c r="AQ34" i="12"/>
  <c r="AQ9" i="12"/>
  <c r="AQ10" i="9"/>
  <c r="AQ11" i="9" s="1"/>
  <c r="AR8" i="18"/>
  <c r="AR9" i="12"/>
  <c r="AR34" i="12"/>
  <c r="AR10" i="9"/>
  <c r="AR11" i="9" s="1"/>
  <c r="BB8" i="18"/>
  <c r="BB34" i="12"/>
  <c r="BB9" i="12"/>
  <c r="BB10" i="9"/>
  <c r="BB11" i="9" s="1"/>
  <c r="BK8" i="18"/>
  <c r="BK34" i="12"/>
  <c r="BK9" i="12"/>
  <c r="BK10" i="9"/>
  <c r="BK11" i="9" s="1"/>
  <c r="L131" i="6"/>
  <c r="L24" i="6"/>
  <c r="L25" i="6" s="1"/>
  <c r="L2" i="4" s="1"/>
  <c r="AF8" i="18"/>
  <c r="AF34" i="12"/>
  <c r="AF9" i="12"/>
  <c r="AF10" i="9"/>
  <c r="AF11" i="9" s="1"/>
  <c r="AP8" i="18"/>
  <c r="AP9" i="12"/>
  <c r="AP34" i="12"/>
  <c r="AP10" i="9"/>
  <c r="AP11" i="9" s="1"/>
  <c r="AS8" i="18"/>
  <c r="AS9" i="12"/>
  <c r="AS34" i="12"/>
  <c r="AS10" i="9"/>
  <c r="AS11" i="9" s="1"/>
  <c r="AN8" i="18"/>
  <c r="AN34" i="12"/>
  <c r="AN9" i="12"/>
  <c r="AN10" i="9"/>
  <c r="AN11" i="9" s="1"/>
  <c r="AW8" i="18"/>
  <c r="AW34" i="12"/>
  <c r="AW9" i="12"/>
  <c r="AW10" i="9"/>
  <c r="AW11" i="9" s="1"/>
  <c r="AX8" i="18"/>
  <c r="AX9" i="12"/>
  <c r="AX34" i="12"/>
  <c r="AX10" i="9"/>
  <c r="AX11" i="9" s="1"/>
  <c r="AY8" i="18"/>
  <c r="AY34" i="12"/>
  <c r="AY9" i="12"/>
  <c r="AY10" i="9"/>
  <c r="AY11" i="9" s="1"/>
  <c r="AZ8" i="18"/>
  <c r="AZ9" i="12"/>
  <c r="AZ34" i="12"/>
  <c r="AZ10" i="9"/>
  <c r="AZ11" i="9" s="1"/>
  <c r="BA8" i="18"/>
  <c r="BA9" i="12"/>
  <c r="BA34" i="12"/>
  <c r="BA10" i="9"/>
  <c r="BA11" i="9" s="1"/>
  <c r="BJ8" i="18"/>
  <c r="BJ34" i="12"/>
  <c r="BJ9" i="12"/>
  <c r="BJ10" i="9"/>
  <c r="BJ11" i="9" s="1"/>
  <c r="BP8" i="18"/>
  <c r="BP9" i="12"/>
  <c r="BP34" i="12"/>
  <c r="BP10" i="9"/>
  <c r="BP11" i="9" s="1"/>
  <c r="AV8" i="18"/>
  <c r="AV34" i="12"/>
  <c r="AV9" i="12"/>
  <c r="AV10" i="9"/>
  <c r="AV11" i="9" s="1"/>
  <c r="BF8" i="18"/>
  <c r="BF34" i="12"/>
  <c r="BF9" i="12"/>
  <c r="BF10" i="9"/>
  <c r="BF11" i="9" s="1"/>
  <c r="BH8" i="18"/>
  <c r="BH34" i="12"/>
  <c r="BH9" i="12"/>
  <c r="BH10" i="9"/>
  <c r="BH11" i="9" s="1"/>
  <c r="O8" i="18"/>
  <c r="O34" i="12"/>
  <c r="O9" i="12"/>
  <c r="O10" i="9"/>
  <c r="O11" i="9" s="1"/>
  <c r="J9" i="24"/>
  <c r="L97" i="6"/>
  <c r="L111" i="6"/>
  <c r="L104" i="6"/>
  <c r="L117" i="6"/>
  <c r="BE8" i="18"/>
  <c r="BE34" i="12"/>
  <c r="BE9" i="12"/>
  <c r="BE10" i="9"/>
  <c r="BE11" i="9" s="1"/>
  <c r="BG8" i="18"/>
  <c r="BG34" i="12"/>
  <c r="BG9" i="12"/>
  <c r="BG10" i="9"/>
  <c r="BG11" i="9" s="1"/>
  <c r="BI8" i="18"/>
  <c r="BI34" i="12"/>
  <c r="BI9" i="12"/>
  <c r="BI10" i="9"/>
  <c r="BI11" i="9" s="1"/>
  <c r="J151" i="6"/>
  <c r="J172" i="6"/>
  <c r="BD8" i="18"/>
  <c r="BD34" i="12"/>
  <c r="BD9" i="12"/>
  <c r="BD10" i="9"/>
  <c r="BD11" i="9" s="1"/>
  <c r="BM9" i="12"/>
  <c r="BN8" i="18"/>
  <c r="BN9" i="12"/>
  <c r="BN34" i="12"/>
  <c r="BN10" i="9"/>
  <c r="BN11" i="9" s="1"/>
  <c r="BO8" i="18"/>
  <c r="BO34" i="12"/>
  <c r="BO10" i="9"/>
  <c r="BO11" i="9" s="1"/>
  <c r="BQ8" i="18"/>
  <c r="BQ9" i="12"/>
  <c r="BQ10" i="9"/>
  <c r="BQ11" i="9" s="1"/>
  <c r="N34" i="12"/>
  <c r="W8" i="18"/>
  <c r="W34" i="12"/>
  <c r="W9" i="12"/>
  <c r="W10" i="9"/>
  <c r="W11" i="9" s="1"/>
  <c r="M5" i="24"/>
  <c r="M5" i="21"/>
  <c r="M5" i="18"/>
  <c r="M37" i="13"/>
  <c r="M10" i="13"/>
  <c r="M5" i="14"/>
  <c r="M30" i="13"/>
  <c r="M5" i="13"/>
  <c r="M22" i="12"/>
  <c r="M5" i="12"/>
  <c r="M32" i="12"/>
  <c r="M5" i="11"/>
  <c r="M16" i="10"/>
  <c r="M5" i="10"/>
  <c r="M204" i="6"/>
  <c r="M205" i="6" s="1"/>
  <c r="M219" i="6"/>
  <c r="M220" i="6" s="1"/>
  <c r="M5" i="9"/>
  <c r="M5" i="8"/>
  <c r="M188" i="6"/>
  <c r="M5" i="7"/>
  <c r="M199" i="6"/>
  <c r="M200" i="6" s="1"/>
  <c r="M214" i="6"/>
  <c r="M215" i="6" s="1"/>
  <c r="M150" i="6"/>
  <c r="M180" i="6"/>
  <c r="M136" i="6"/>
  <c r="M96" i="6"/>
  <c r="M89" i="6"/>
  <c r="M110" i="6"/>
  <c r="M103" i="6"/>
  <c r="M116" i="6"/>
  <c r="M62" i="6"/>
  <c r="M56" i="6"/>
  <c r="M49" i="6"/>
  <c r="N37" i="6"/>
  <c r="N5" i="4" s="1"/>
  <c r="M31" i="6"/>
  <c r="M69" i="6"/>
  <c r="M5" i="6"/>
  <c r="M83" i="6"/>
  <c r="M76" i="6"/>
  <c r="M42" i="6"/>
  <c r="M17" i="6"/>
  <c r="M18" i="6" s="1"/>
  <c r="L90" i="6"/>
  <c r="L70" i="6"/>
  <c r="L84" i="6"/>
  <c r="L77" i="6"/>
  <c r="J78" i="6" s="1"/>
  <c r="J137" i="6"/>
  <c r="J138" i="6" s="1"/>
  <c r="K2" i="24"/>
  <c r="K2" i="21"/>
  <c r="K2" i="18"/>
  <c r="K2" i="14"/>
  <c r="K2" i="13"/>
  <c r="K2" i="12"/>
  <c r="K2" i="9"/>
  <c r="K2" i="11"/>
  <c r="K2" i="10"/>
  <c r="K2" i="8"/>
  <c r="K2" i="7"/>
  <c r="K157" i="6"/>
  <c r="K187" i="6"/>
  <c r="K189" i="6" s="1"/>
  <c r="K181" i="6"/>
  <c r="L182" i="6" s="1"/>
  <c r="K130" i="6"/>
  <c r="K132" i="6" s="1"/>
  <c r="K137" i="6" s="1"/>
  <c r="K138" i="6" s="1"/>
  <c r="K142" i="6" s="1"/>
  <c r="K68" i="6"/>
  <c r="K124" i="6"/>
  <c r="K125" i="6" s="1"/>
  <c r="K95" i="6"/>
  <c r="K41" i="6"/>
  <c r="K2" i="6"/>
  <c r="K32" i="6"/>
  <c r="K33" i="6" s="1"/>
  <c r="K4" i="4" s="1"/>
  <c r="K8" i="18"/>
  <c r="K34" i="12"/>
  <c r="K9" i="12"/>
  <c r="L10" i="12" s="1"/>
  <c r="K10" i="9"/>
  <c r="K11" i="9" s="1"/>
  <c r="M8" i="18"/>
  <c r="M9" i="12"/>
  <c r="M34" i="12"/>
  <c r="M10" i="9"/>
  <c r="M11" i="9" s="1"/>
  <c r="Q8" i="18"/>
  <c r="Q34" i="12"/>
  <c r="Q9" i="12"/>
  <c r="Q10" i="9"/>
  <c r="Q11" i="9" s="1"/>
  <c r="S8" i="18"/>
  <c r="S34" i="12"/>
  <c r="S9" i="12"/>
  <c r="S10" i="9"/>
  <c r="S11" i="9" s="1"/>
  <c r="U8" i="18"/>
  <c r="U9" i="12"/>
  <c r="U34" i="12"/>
  <c r="U10" i="9"/>
  <c r="U11" i="9" s="1"/>
  <c r="AM8" i="18"/>
  <c r="AM34" i="12"/>
  <c r="AM9" i="12"/>
  <c r="AM10" i="9"/>
  <c r="AM11" i="9" s="1"/>
  <c r="BL8" i="18"/>
  <c r="BL34" i="12"/>
  <c r="BL9" i="12"/>
  <c r="BL10" i="9"/>
  <c r="BL11" i="9" s="1"/>
  <c r="J16" i="8"/>
  <c r="J17" i="8" s="1"/>
  <c r="H11" i="8"/>
  <c r="H16" i="8" s="1"/>
  <c r="L8" i="18"/>
  <c r="L9" i="12"/>
  <c r="M10" i="12" s="1"/>
  <c r="L34" i="12"/>
  <c r="L10" i="9"/>
  <c r="L11" i="9" s="1"/>
  <c r="V8" i="18"/>
  <c r="V34" i="12"/>
  <c r="V9" i="12"/>
  <c r="V10" i="9"/>
  <c r="V11" i="9" s="1"/>
  <c r="AE8" i="18"/>
  <c r="AE34" i="12"/>
  <c r="AE9" i="12"/>
  <c r="AE10" i="9"/>
  <c r="AE11" i="9" s="1"/>
  <c r="R8" i="18"/>
  <c r="R34" i="12"/>
  <c r="R9" i="12"/>
  <c r="R10" i="9"/>
  <c r="R11" i="9" s="1"/>
  <c r="T8" i="18"/>
  <c r="T9" i="12"/>
  <c r="T34" i="12"/>
  <c r="T10" i="9"/>
  <c r="T11" i="9" s="1"/>
  <c r="AD8" i="18"/>
  <c r="AD34" i="12"/>
  <c r="AD9" i="12"/>
  <c r="AD10" i="9"/>
  <c r="AD11" i="9" s="1"/>
  <c r="P8" i="18"/>
  <c r="P34" i="12"/>
  <c r="P9" i="12"/>
  <c r="P10" i="9"/>
  <c r="P11" i="9" s="1"/>
  <c r="Y8" i="18"/>
  <c r="Y9" i="12"/>
  <c r="Y34" i="12"/>
  <c r="Y10" i="9"/>
  <c r="Y11" i="9" s="1"/>
  <c r="Z8" i="18"/>
  <c r="Z9" i="12"/>
  <c r="Z34" i="12"/>
  <c r="Z10" i="9"/>
  <c r="Z11" i="9" s="1"/>
  <c r="AA8" i="18"/>
  <c r="AA34" i="12"/>
  <c r="AA9" i="12"/>
  <c r="AA10" i="9"/>
  <c r="AA11" i="9" s="1"/>
  <c r="AB8" i="18"/>
  <c r="AB9" i="12"/>
  <c r="AB34" i="12"/>
  <c r="AB10" i="9"/>
  <c r="AB11" i="9" s="1"/>
  <c r="AC8" i="18"/>
  <c r="AC9" i="12"/>
  <c r="AC34" i="12"/>
  <c r="AC10" i="9"/>
  <c r="AC11" i="9" s="1"/>
  <c r="AL8" i="18"/>
  <c r="AL34" i="12"/>
  <c r="AL9" i="12"/>
  <c r="AL10" i="9"/>
  <c r="AL11" i="9" s="1"/>
  <c r="AU8" i="18"/>
  <c r="AU34" i="12"/>
  <c r="AU9" i="12"/>
  <c r="AU10" i="9"/>
  <c r="AU11" i="9" s="1"/>
  <c r="J20" i="10"/>
  <c r="N10" i="9" l="1"/>
  <c r="N11" i="9" s="1"/>
  <c r="N14" i="12" s="1"/>
  <c r="BM10" i="9"/>
  <c r="BM11" i="9" s="1"/>
  <c r="BM24" i="12" s="1"/>
  <c r="N9" i="12"/>
  <c r="BM34" i="12"/>
  <c r="AK9" i="12"/>
  <c r="AT10" i="9"/>
  <c r="AT11" i="9" s="1"/>
  <c r="AT12" i="9" s="1"/>
  <c r="AT9" i="18" s="1"/>
  <c r="AT10" i="18" s="1"/>
  <c r="AJ10" i="9"/>
  <c r="AJ11" i="9" s="1"/>
  <c r="AJ24" i="12" s="1"/>
  <c r="AH10" i="9"/>
  <c r="AH11" i="9" s="1"/>
  <c r="X10" i="9"/>
  <c r="X11" i="9" s="1"/>
  <c r="X14" i="12" s="1"/>
  <c r="AT9" i="12"/>
  <c r="AH9" i="12"/>
  <c r="X9" i="12"/>
  <c r="M8" i="24"/>
  <c r="M35" i="12"/>
  <c r="AC14" i="12"/>
  <c r="AC24" i="12"/>
  <c r="AC12" i="9"/>
  <c r="AC9" i="18" s="1"/>
  <c r="N24" i="12"/>
  <c r="BO14" i="12"/>
  <c r="BO24" i="12"/>
  <c r="BO12" i="9"/>
  <c r="BO9" i="18" s="1"/>
  <c r="BO10" i="18" s="1"/>
  <c r="BM14" i="12"/>
  <c r="BM12" i="9"/>
  <c r="BM9" i="18" s="1"/>
  <c r="BG14" i="12"/>
  <c r="BG24" i="12"/>
  <c r="BG12" i="9"/>
  <c r="BG9" i="18" s="1"/>
  <c r="O14" i="12"/>
  <c r="O24" i="12"/>
  <c r="O12" i="9"/>
  <c r="O9" i="18" s="1"/>
  <c r="BF14" i="12"/>
  <c r="BF24" i="12"/>
  <c r="BF12" i="9"/>
  <c r="BF9" i="18" s="1"/>
  <c r="BF10" i="18" s="1"/>
  <c r="BJ14" i="12"/>
  <c r="BJ24" i="12"/>
  <c r="BJ12" i="9"/>
  <c r="BJ9" i="18" s="1"/>
  <c r="AZ14" i="12"/>
  <c r="AZ24" i="12"/>
  <c r="AZ12" i="9"/>
  <c r="AZ9" i="18" s="1"/>
  <c r="AX14" i="12"/>
  <c r="AX24" i="12"/>
  <c r="AX12" i="9"/>
  <c r="AX9" i="18" s="1"/>
  <c r="AN24" i="12"/>
  <c r="AN14" i="12"/>
  <c r="AN12" i="9"/>
  <c r="AN9" i="18" s="1"/>
  <c r="AN10" i="18" s="1"/>
  <c r="AP14" i="12"/>
  <c r="AP24" i="12"/>
  <c r="AP12" i="9"/>
  <c r="AP9" i="18" s="1"/>
  <c r="L2" i="24"/>
  <c r="L2" i="21"/>
  <c r="L2" i="18"/>
  <c r="L2" i="14"/>
  <c r="L2" i="13"/>
  <c r="L2" i="12"/>
  <c r="L2" i="11"/>
  <c r="L2" i="10"/>
  <c r="L2" i="9"/>
  <c r="L2" i="8"/>
  <c r="L2" i="7"/>
  <c r="L157" i="6"/>
  <c r="L187" i="6"/>
  <c r="L189" i="6" s="1"/>
  <c r="L181" i="6"/>
  <c r="L130" i="6"/>
  <c r="L132" i="6" s="1"/>
  <c r="L137" i="6" s="1"/>
  <c r="L138" i="6" s="1"/>
  <c r="L142" i="6" s="1"/>
  <c r="L68" i="6"/>
  <c r="J71" i="6" s="1"/>
  <c r="L124" i="6"/>
  <c r="L125" i="6" s="1"/>
  <c r="L95" i="6"/>
  <c r="L41" i="6"/>
  <c r="L2" i="6"/>
  <c r="L32" i="6"/>
  <c r="L33" i="6" s="1"/>
  <c r="L4" i="4" s="1"/>
  <c r="BB14" i="12"/>
  <c r="BB24" i="12"/>
  <c r="BB12" i="9"/>
  <c r="BB9" i="18" s="1"/>
  <c r="AQ14" i="12"/>
  <c r="AQ24" i="12"/>
  <c r="AQ12" i="9"/>
  <c r="AQ9" i="18" s="1"/>
  <c r="AT14" i="12"/>
  <c r="AT24" i="12"/>
  <c r="AJ12" i="9"/>
  <c r="AJ9" i="18" s="1"/>
  <c r="AJ10" i="18" s="1"/>
  <c r="AH14" i="12"/>
  <c r="AH24" i="12"/>
  <c r="AH12" i="9"/>
  <c r="AH9" i="18" s="1"/>
  <c r="X24" i="12"/>
  <c r="X12" i="9"/>
  <c r="X9" i="18" s="1"/>
  <c r="S14" i="12"/>
  <c r="S24" i="12"/>
  <c r="S12" i="9"/>
  <c r="S9" i="18" s="1"/>
  <c r="J17" i="21"/>
  <c r="J43" i="13"/>
  <c r="K38" i="13"/>
  <c r="K40" i="13" s="1"/>
  <c r="J8" i="21"/>
  <c r="J9" i="21" s="1"/>
  <c r="J23" i="13" s="1"/>
  <c r="K17" i="10"/>
  <c r="AM14" i="12"/>
  <c r="AM24" i="12"/>
  <c r="AM12" i="9"/>
  <c r="AM9" i="18" s="1"/>
  <c r="M14" i="12"/>
  <c r="M24" i="12"/>
  <c r="M12" i="9"/>
  <c r="M9" i="18" s="1"/>
  <c r="M10" i="18" s="1"/>
  <c r="AD14" i="12"/>
  <c r="AD24" i="12"/>
  <c r="AD12" i="9"/>
  <c r="AD9" i="18" s="1"/>
  <c r="R14" i="12"/>
  <c r="R24" i="12"/>
  <c r="R12" i="9"/>
  <c r="R9" i="18" s="1"/>
  <c r="V14" i="12"/>
  <c r="V24" i="12"/>
  <c r="V12" i="9"/>
  <c r="V9" i="18" s="1"/>
  <c r="Y24" i="12"/>
  <c r="Y14" i="12"/>
  <c r="Y12" i="9"/>
  <c r="Y9" i="18" s="1"/>
  <c r="Y10" i="18" s="1"/>
  <c r="J8" i="18"/>
  <c r="J34" i="12"/>
  <c r="J36" i="12" s="1"/>
  <c r="J9" i="12"/>
  <c r="K10" i="12" s="1"/>
  <c r="J10" i="9"/>
  <c r="J11" i="9" s="1"/>
  <c r="H17" i="8"/>
  <c r="K151" i="6"/>
  <c r="K172" i="6"/>
  <c r="BM10" i="18"/>
  <c r="BG10" i="18"/>
  <c r="O10" i="18"/>
  <c r="BJ10" i="18"/>
  <c r="AZ10" i="18"/>
  <c r="AX10" i="18"/>
  <c r="AP10" i="18"/>
  <c r="BB10" i="18"/>
  <c r="AQ10" i="18"/>
  <c r="AH10" i="18"/>
  <c r="X10" i="18"/>
  <c r="AA14" i="12"/>
  <c r="AA24" i="12"/>
  <c r="AA12" i="9"/>
  <c r="AA9" i="18" s="1"/>
  <c r="AA10" i="18" s="1"/>
  <c r="AC10" i="18"/>
  <c r="BL24" i="12"/>
  <c r="BL14" i="12"/>
  <c r="BL12" i="9"/>
  <c r="BL9" i="18" s="1"/>
  <c r="AM10" i="18"/>
  <c r="S10" i="18"/>
  <c r="N5" i="24"/>
  <c r="N5" i="21"/>
  <c r="N5" i="18"/>
  <c r="N5" i="14"/>
  <c r="N10" i="13"/>
  <c r="N37" i="13"/>
  <c r="N30" i="13"/>
  <c r="N5" i="13"/>
  <c r="N22" i="12"/>
  <c r="N5" i="12"/>
  <c r="N32" i="12"/>
  <c r="N10" i="12"/>
  <c r="N5" i="11"/>
  <c r="N16" i="10"/>
  <c r="N5" i="10"/>
  <c r="N219" i="6"/>
  <c r="N220" i="6" s="1"/>
  <c r="N5" i="9"/>
  <c r="N5" i="8"/>
  <c r="N188" i="6"/>
  <c r="N5" i="7"/>
  <c r="N214" i="6"/>
  <c r="N215" i="6" s="1"/>
  <c r="N150" i="6"/>
  <c r="N180" i="6"/>
  <c r="N204" i="6"/>
  <c r="N205" i="6" s="1"/>
  <c r="N136" i="6"/>
  <c r="N199" i="6"/>
  <c r="N200" i="6" s="1"/>
  <c r="N56" i="6"/>
  <c r="N69" i="6"/>
  <c r="N62" i="6"/>
  <c r="N96" i="6"/>
  <c r="N110" i="6"/>
  <c r="N103" i="6"/>
  <c r="N116" i="6"/>
  <c r="N89" i="6"/>
  <c r="N31" i="6"/>
  <c r="N5" i="6"/>
  <c r="N83" i="6"/>
  <c r="N76" i="6"/>
  <c r="N42" i="6"/>
  <c r="N17" i="6"/>
  <c r="N18" i="6" s="1"/>
  <c r="N49" i="6"/>
  <c r="O37" i="6"/>
  <c r="O5" i="4" s="1"/>
  <c r="W14" i="12"/>
  <c r="W24" i="12"/>
  <c r="W12" i="9"/>
  <c r="W9" i="18" s="1"/>
  <c r="BQ14" i="12"/>
  <c r="BQ24" i="12"/>
  <c r="BQ12" i="9"/>
  <c r="BQ9" i="18" s="1"/>
  <c r="BQ10" i="18" s="1"/>
  <c r="BN14" i="12"/>
  <c r="BN24" i="12"/>
  <c r="BN12" i="9"/>
  <c r="BN9" i="18" s="1"/>
  <c r="BD24" i="12"/>
  <c r="BD14" i="12"/>
  <c r="BD12" i="9"/>
  <c r="BD9" i="18" s="1"/>
  <c r="BI14" i="12"/>
  <c r="BI24" i="12"/>
  <c r="BI12" i="9"/>
  <c r="BI9" i="18" s="1"/>
  <c r="BE24" i="12"/>
  <c r="BE14" i="12"/>
  <c r="BE12" i="9"/>
  <c r="BE9" i="18" s="1"/>
  <c r="BE10" i="18" s="1"/>
  <c r="BH14" i="12"/>
  <c r="BH24" i="12"/>
  <c r="BH12" i="9"/>
  <c r="BH9" i="18" s="1"/>
  <c r="AV24" i="12"/>
  <c r="AV14" i="12"/>
  <c r="AV12" i="9"/>
  <c r="AV9" i="18" s="1"/>
  <c r="BP14" i="12"/>
  <c r="BP24" i="12"/>
  <c r="BP12" i="9"/>
  <c r="BP9" i="18" s="1"/>
  <c r="BA14" i="12"/>
  <c r="BA24" i="12"/>
  <c r="BA12" i="9"/>
  <c r="BA9" i="18" s="1"/>
  <c r="BA10" i="18" s="1"/>
  <c r="AY14" i="12"/>
  <c r="AY24" i="12"/>
  <c r="AY12" i="9"/>
  <c r="AY9" i="18" s="1"/>
  <c r="AW24" i="12"/>
  <c r="AW14" i="12"/>
  <c r="AW12" i="9"/>
  <c r="AW9" i="18" s="1"/>
  <c r="AS14" i="12"/>
  <c r="AS24" i="12"/>
  <c r="AS12" i="9"/>
  <c r="AS9" i="18" s="1"/>
  <c r="AF24" i="12"/>
  <c r="AF14" i="12"/>
  <c r="AF12" i="9"/>
  <c r="AF9" i="18" s="1"/>
  <c r="AF10" i="18" s="1"/>
  <c r="BK14" i="12"/>
  <c r="BK24" i="12"/>
  <c r="BK12" i="9"/>
  <c r="BK9" i="18" s="1"/>
  <c r="AR14" i="12"/>
  <c r="AR24" i="12"/>
  <c r="AR12" i="9"/>
  <c r="AR9" i="18" s="1"/>
  <c r="AO24" i="12"/>
  <c r="AO14" i="12"/>
  <c r="AO12" i="9"/>
  <c r="AO9" i="18" s="1"/>
  <c r="BC14" i="12"/>
  <c r="BC24" i="12"/>
  <c r="BC12" i="9"/>
  <c r="BC9" i="18" s="1"/>
  <c r="BC10" i="18" s="1"/>
  <c r="AK14" i="12"/>
  <c r="AK24" i="12"/>
  <c r="AK12" i="9"/>
  <c r="AK9" i="18" s="1"/>
  <c r="AI14" i="12"/>
  <c r="AI24" i="12"/>
  <c r="AI12" i="9"/>
  <c r="AI9" i="18" s="1"/>
  <c r="AG24" i="12"/>
  <c r="AG14" i="12"/>
  <c r="AG12" i="9"/>
  <c r="AG9" i="18" s="1"/>
  <c r="AL14" i="12"/>
  <c r="AL24" i="12"/>
  <c r="AL12" i="9"/>
  <c r="AL9" i="18" s="1"/>
  <c r="AL10" i="18" s="1"/>
  <c r="Z14" i="12"/>
  <c r="Z24" i="12"/>
  <c r="Z12" i="9"/>
  <c r="Z9" i="18" s="1"/>
  <c r="Z10" i="18" s="1"/>
  <c r="AD10" i="18"/>
  <c r="V10" i="18"/>
  <c r="Q24" i="12"/>
  <c r="Q14" i="12"/>
  <c r="Q12" i="9"/>
  <c r="Q9" i="18" s="1"/>
  <c r="Q10" i="18" s="1"/>
  <c r="K14" i="12"/>
  <c r="K24" i="12"/>
  <c r="K12" i="9"/>
  <c r="K9" i="18" s="1"/>
  <c r="K10" i="18" s="1"/>
  <c r="J91" i="6"/>
  <c r="J142" i="6"/>
  <c r="M131" i="6"/>
  <c r="M24" i="6"/>
  <c r="M25" i="6" s="1"/>
  <c r="M2" i="4" s="1"/>
  <c r="AU14" i="12"/>
  <c r="AU24" i="12"/>
  <c r="AU12" i="9"/>
  <c r="AU9" i="18" s="1"/>
  <c r="AU10" i="18" s="1"/>
  <c r="AB14" i="12"/>
  <c r="AB24" i="12"/>
  <c r="AB12" i="9"/>
  <c r="AB9" i="18" s="1"/>
  <c r="AB10" i="18" s="1"/>
  <c r="P24" i="12"/>
  <c r="P14" i="12"/>
  <c r="P12" i="9"/>
  <c r="P9" i="18" s="1"/>
  <c r="P10" i="18" s="1"/>
  <c r="R10" i="18"/>
  <c r="U14" i="12"/>
  <c r="U24" i="12"/>
  <c r="U12" i="9"/>
  <c r="U9" i="18" s="1"/>
  <c r="U10" i="18" s="1"/>
  <c r="T14" i="12"/>
  <c r="T24" i="12"/>
  <c r="T12" i="9"/>
  <c r="T9" i="18" s="1"/>
  <c r="T10" i="18" s="1"/>
  <c r="AE14" i="12"/>
  <c r="AE24" i="12"/>
  <c r="AE12" i="9"/>
  <c r="AE9" i="18" s="1"/>
  <c r="AE10" i="18" s="1"/>
  <c r="L14" i="12"/>
  <c r="L24" i="12"/>
  <c r="L12" i="9"/>
  <c r="L9" i="18" s="1"/>
  <c r="L10" i="18" s="1"/>
  <c r="L8" i="24"/>
  <c r="L35" i="12"/>
  <c r="J3" i="25"/>
  <c r="J3" i="22"/>
  <c r="J3" i="19"/>
  <c r="M182" i="6"/>
  <c r="M97" i="6"/>
  <c r="M111" i="6"/>
  <c r="M104" i="6"/>
  <c r="M117" i="6"/>
  <c r="BL10" i="18"/>
  <c r="K4" i="24"/>
  <c r="K4" i="21"/>
  <c r="K4" i="18"/>
  <c r="K4" i="14"/>
  <c r="K4" i="13"/>
  <c r="K4" i="11"/>
  <c r="K4" i="12"/>
  <c r="K4" i="9"/>
  <c r="K4" i="10"/>
  <c r="K4" i="8"/>
  <c r="K4" i="7"/>
  <c r="K109" i="6"/>
  <c r="K55" i="6"/>
  <c r="K82" i="6"/>
  <c r="K4" i="6"/>
  <c r="K43" i="6"/>
  <c r="K57" i="6"/>
  <c r="K50" i="6"/>
  <c r="K63" i="6"/>
  <c r="M70" i="6"/>
  <c r="M90" i="6"/>
  <c r="M84" i="6"/>
  <c r="M77" i="6"/>
  <c r="W10" i="18"/>
  <c r="BN10" i="18"/>
  <c r="BD10" i="18"/>
  <c r="BI10" i="18"/>
  <c r="BH10" i="18"/>
  <c r="AV10" i="18"/>
  <c r="BP10" i="18"/>
  <c r="AY10" i="18"/>
  <c r="AW10" i="18"/>
  <c r="AS10" i="18"/>
  <c r="BK10" i="18"/>
  <c r="AR10" i="18"/>
  <c r="AO10" i="18"/>
  <c r="AK10" i="18"/>
  <c r="AI10" i="18"/>
  <c r="AG10" i="18"/>
  <c r="J15" i="18"/>
  <c r="AJ14" i="12" l="1"/>
  <c r="N12" i="9"/>
  <c r="N9" i="18" s="1"/>
  <c r="N10" i="18" s="1"/>
  <c r="J2" i="25"/>
  <c r="J2" i="22"/>
  <c r="J2" i="19"/>
  <c r="O5" i="24"/>
  <c r="O5" i="21"/>
  <c r="O5" i="18"/>
  <c r="O5" i="14"/>
  <c r="O30" i="13"/>
  <c r="O10" i="13"/>
  <c r="O37" i="13"/>
  <c r="O5" i="13"/>
  <c r="O32" i="12"/>
  <c r="O10" i="12"/>
  <c r="O5" i="11"/>
  <c r="O22" i="12"/>
  <c r="O5" i="12"/>
  <c r="O5" i="9"/>
  <c r="O16" i="10"/>
  <c r="O5" i="10"/>
  <c r="O219" i="6"/>
  <c r="O220" i="6" s="1"/>
  <c r="O5" i="8"/>
  <c r="O188" i="6"/>
  <c r="O5" i="7"/>
  <c r="O199" i="6"/>
  <c r="O200" i="6" s="1"/>
  <c r="O214" i="6"/>
  <c r="O215" i="6" s="1"/>
  <c r="O204" i="6"/>
  <c r="O205" i="6" s="1"/>
  <c r="O150" i="6"/>
  <c r="O180" i="6"/>
  <c r="O136" i="6"/>
  <c r="O69" i="6"/>
  <c r="O62" i="6"/>
  <c r="O83" i="6"/>
  <c r="O76" i="6"/>
  <c r="O96" i="6"/>
  <c r="O110" i="6"/>
  <c r="O103" i="6"/>
  <c r="O116" i="6"/>
  <c r="O56" i="6"/>
  <c r="O89" i="6"/>
  <c r="O31" i="6"/>
  <c r="O5" i="6"/>
  <c r="O42" i="6"/>
  <c r="O17" i="6"/>
  <c r="O18" i="6" s="1"/>
  <c r="O49" i="6"/>
  <c r="P37" i="6"/>
  <c r="P5" i="4" s="1"/>
  <c r="N8" i="24"/>
  <c r="N35" i="12"/>
  <c r="J11" i="21"/>
  <c r="K33" i="12"/>
  <c r="K17" i="21"/>
  <c r="K43" i="13"/>
  <c r="L38" i="13"/>
  <c r="L40" i="13" s="1"/>
  <c r="L151" i="6"/>
  <c r="L172" i="6"/>
  <c r="J5" i="25"/>
  <c r="J5" i="22"/>
  <c r="J5" i="19"/>
  <c r="N131" i="6"/>
  <c r="N24" i="6"/>
  <c r="N25" i="6" s="1"/>
  <c r="N2" i="4" s="1"/>
  <c r="N70" i="6"/>
  <c r="N84" i="6"/>
  <c r="N77" i="6"/>
  <c r="N90" i="6"/>
  <c r="N97" i="6"/>
  <c r="N111" i="6"/>
  <c r="N104" i="6"/>
  <c r="N117" i="6"/>
  <c r="H8" i="20"/>
  <c r="H8" i="15"/>
  <c r="H8" i="19"/>
  <c r="H8" i="18"/>
  <c r="H34" i="12"/>
  <c r="H9" i="12"/>
  <c r="H10" i="9"/>
  <c r="L4" i="24"/>
  <c r="L4" i="21"/>
  <c r="L4" i="18"/>
  <c r="L4" i="14"/>
  <c r="L4" i="13"/>
  <c r="L4" i="11"/>
  <c r="L4" i="12"/>
  <c r="L4" i="10"/>
  <c r="L4" i="9"/>
  <c r="L4" i="8"/>
  <c r="L4" i="7"/>
  <c r="L82" i="6"/>
  <c r="L109" i="6"/>
  <c r="L4" i="6"/>
  <c r="L55" i="6"/>
  <c r="L57" i="6"/>
  <c r="L50" i="6"/>
  <c r="L63" i="6"/>
  <c r="L43" i="6"/>
  <c r="J14" i="12"/>
  <c r="J24" i="12"/>
  <c r="J12" i="9"/>
  <c r="H11" i="9"/>
  <c r="M2" i="24"/>
  <c r="M2" i="21"/>
  <c r="M2" i="18"/>
  <c r="M2" i="14"/>
  <c r="M2" i="13"/>
  <c r="M2" i="12"/>
  <c r="M2" i="9"/>
  <c r="M2" i="11"/>
  <c r="M2" i="10"/>
  <c r="M2" i="7"/>
  <c r="M2" i="8"/>
  <c r="M157" i="6"/>
  <c r="M187" i="6"/>
  <c r="M189" i="6" s="1"/>
  <c r="M181" i="6"/>
  <c r="N182" i="6" s="1"/>
  <c r="M130" i="6"/>
  <c r="M132" i="6" s="1"/>
  <c r="M124" i="6"/>
  <c r="M125" i="6" s="1"/>
  <c r="M95" i="6"/>
  <c r="M41" i="6"/>
  <c r="M68" i="6"/>
  <c r="M2" i="6"/>
  <c r="M32" i="6"/>
  <c r="M33" i="6" s="1"/>
  <c r="M4" i="4" s="1"/>
  <c r="K8" i="24"/>
  <c r="K35" i="12"/>
  <c r="K25" i="10"/>
  <c r="K26" i="10" s="1"/>
  <c r="N2" i="24" l="1"/>
  <c r="N2" i="21"/>
  <c r="N2" i="18"/>
  <c r="N2" i="14"/>
  <c r="N2" i="13"/>
  <c r="N2" i="12"/>
  <c r="N2" i="11"/>
  <c r="N2" i="10"/>
  <c r="N2" i="7"/>
  <c r="N2" i="9"/>
  <c r="N2" i="8"/>
  <c r="N187" i="6"/>
  <c r="N189" i="6" s="1"/>
  <c r="N181" i="6"/>
  <c r="N157" i="6"/>
  <c r="N130" i="6"/>
  <c r="N132" i="6" s="1"/>
  <c r="N137" i="6" s="1"/>
  <c r="N138" i="6" s="1"/>
  <c r="N142" i="6" s="1"/>
  <c r="N124" i="6"/>
  <c r="N125" i="6" s="1"/>
  <c r="N95" i="6"/>
  <c r="N68" i="6"/>
  <c r="N2" i="6"/>
  <c r="N32" i="6"/>
  <c r="N33" i="6" s="1"/>
  <c r="N4" i="4" s="1"/>
  <c r="N41" i="6"/>
  <c r="O84" i="6"/>
  <c r="O77" i="6"/>
  <c r="O90" i="6"/>
  <c r="O70" i="6"/>
  <c r="H24" i="12"/>
  <c r="H14" i="12"/>
  <c r="J9" i="18"/>
  <c r="J10" i="18" s="1"/>
  <c r="H12" i="9"/>
  <c r="M151" i="6"/>
  <c r="M172" i="6"/>
  <c r="M137" i="6"/>
  <c r="M138" i="6" s="1"/>
  <c r="P5" i="24"/>
  <c r="P5" i="21"/>
  <c r="P5" i="18"/>
  <c r="P5" i="14"/>
  <c r="P37" i="13"/>
  <c r="P30" i="13"/>
  <c r="P5" i="13"/>
  <c r="P10" i="13"/>
  <c r="P32" i="12"/>
  <c r="P10" i="12"/>
  <c r="P5" i="11"/>
  <c r="P22" i="12"/>
  <c r="P5" i="12"/>
  <c r="P16" i="10"/>
  <c r="P5" i="10"/>
  <c r="P5" i="9"/>
  <c r="P5" i="8"/>
  <c r="P5" i="7"/>
  <c r="P199" i="6"/>
  <c r="P200" i="6" s="1"/>
  <c r="P214" i="6"/>
  <c r="P215" i="6" s="1"/>
  <c r="P204" i="6"/>
  <c r="P205" i="6" s="1"/>
  <c r="P219" i="6"/>
  <c r="P220" i="6" s="1"/>
  <c r="P180" i="6"/>
  <c r="P136" i="6"/>
  <c r="P188" i="6"/>
  <c r="P150" i="6"/>
  <c r="P83" i="6"/>
  <c r="P76" i="6"/>
  <c r="P96" i="6"/>
  <c r="P89" i="6"/>
  <c r="P110" i="6"/>
  <c r="P103" i="6"/>
  <c r="P116" i="6"/>
  <c r="P56" i="6"/>
  <c r="P69" i="6"/>
  <c r="P62" i="6"/>
  <c r="P31" i="6"/>
  <c r="P5" i="6"/>
  <c r="P42" i="6"/>
  <c r="P17" i="6"/>
  <c r="P18" i="6" s="1"/>
  <c r="P49" i="6"/>
  <c r="Q37" i="6"/>
  <c r="Q5" i="4" s="1"/>
  <c r="M4" i="24"/>
  <c r="M4" i="21"/>
  <c r="M4" i="18"/>
  <c r="M4" i="14"/>
  <c r="M4" i="13"/>
  <c r="M4" i="11"/>
  <c r="M4" i="12"/>
  <c r="M4" i="9"/>
  <c r="M4" i="7"/>
  <c r="M4" i="10"/>
  <c r="M4" i="8"/>
  <c r="M82" i="6"/>
  <c r="M109" i="6"/>
  <c r="M4" i="6"/>
  <c r="M55" i="6"/>
  <c r="M57" i="6"/>
  <c r="M63" i="6"/>
  <c r="M50" i="6"/>
  <c r="M43" i="6"/>
  <c r="K36" i="12"/>
  <c r="O182" i="6"/>
  <c r="O97" i="6"/>
  <c r="O111" i="6"/>
  <c r="O104" i="6"/>
  <c r="O117" i="6"/>
  <c r="O8" i="24"/>
  <c r="O35" i="12"/>
  <c r="K27" i="10"/>
  <c r="K19" i="10"/>
  <c r="K20" i="10" s="1"/>
  <c r="L17" i="21"/>
  <c r="M38" i="13"/>
  <c r="M40" i="13" s="1"/>
  <c r="L43" i="13"/>
  <c r="O131" i="6"/>
  <c r="O24" i="6"/>
  <c r="O25" i="6" s="1"/>
  <c r="O2" i="4" s="1"/>
  <c r="M17" i="21" l="1"/>
  <c r="N38" i="13"/>
  <c r="N40" i="13" s="1"/>
  <c r="M43" i="13"/>
  <c r="P90" i="6"/>
  <c r="P70" i="6"/>
  <c r="P84" i="6"/>
  <c r="P77" i="6"/>
  <c r="N4" i="24"/>
  <c r="N4" i="21"/>
  <c r="N4" i="18"/>
  <c r="N4" i="14"/>
  <c r="N4" i="13"/>
  <c r="N4" i="12"/>
  <c r="N4" i="11"/>
  <c r="N4" i="10"/>
  <c r="N4" i="9"/>
  <c r="N4" i="7"/>
  <c r="N4" i="8"/>
  <c r="N109" i="6"/>
  <c r="N4" i="6"/>
  <c r="N82" i="6"/>
  <c r="N55" i="6"/>
  <c r="N63" i="6"/>
  <c r="N57" i="6"/>
  <c r="N50" i="6"/>
  <c r="N43" i="6"/>
  <c r="O2" i="24"/>
  <c r="O2" i="21"/>
  <c r="O2" i="18"/>
  <c r="O2" i="14"/>
  <c r="O2" i="13"/>
  <c r="O2" i="12"/>
  <c r="O2" i="10"/>
  <c r="O2" i="9"/>
  <c r="O2" i="11"/>
  <c r="O2" i="7"/>
  <c r="O2" i="8"/>
  <c r="O187" i="6"/>
  <c r="O189" i="6" s="1"/>
  <c r="O181" i="6"/>
  <c r="O130" i="6"/>
  <c r="O132" i="6" s="1"/>
  <c r="O68" i="6"/>
  <c r="O124" i="6"/>
  <c r="O125" i="6" s="1"/>
  <c r="O157" i="6"/>
  <c r="O95" i="6"/>
  <c r="O32" i="6"/>
  <c r="O33" i="6" s="1"/>
  <c r="O4" i="4" s="1"/>
  <c r="O41" i="6"/>
  <c r="O2" i="6"/>
  <c r="Q5" i="24"/>
  <c r="Q5" i="21"/>
  <c r="Q5" i="18"/>
  <c r="Q37" i="13"/>
  <c r="Q5" i="14"/>
  <c r="Q30" i="13"/>
  <c r="Q5" i="13"/>
  <c r="Q10" i="13"/>
  <c r="Q5" i="11"/>
  <c r="Q22" i="12"/>
  <c r="Q5" i="12"/>
  <c r="Q32" i="12"/>
  <c r="Q10" i="12"/>
  <c r="Q16" i="10"/>
  <c r="Q5" i="9"/>
  <c r="Q5" i="7"/>
  <c r="Q199" i="6"/>
  <c r="Q200" i="6" s="1"/>
  <c r="Q214" i="6"/>
  <c r="Q215" i="6" s="1"/>
  <c r="Q219" i="6"/>
  <c r="Q220" i="6" s="1"/>
  <c r="Q5" i="10"/>
  <c r="Q5" i="8"/>
  <c r="Q188" i="6"/>
  <c r="Q136" i="6"/>
  <c r="Q204" i="6"/>
  <c r="Q205" i="6" s="1"/>
  <c r="Q180" i="6"/>
  <c r="Q150" i="6"/>
  <c r="Q96" i="6"/>
  <c r="Q89" i="6"/>
  <c r="Q110" i="6"/>
  <c r="Q103" i="6"/>
  <c r="Q116" i="6"/>
  <c r="Q56" i="6"/>
  <c r="Q69" i="6"/>
  <c r="Q62" i="6"/>
  <c r="Q83" i="6"/>
  <c r="Q76" i="6"/>
  <c r="Q31" i="6"/>
  <c r="Q5" i="6"/>
  <c r="Q42" i="6"/>
  <c r="Q17" i="6"/>
  <c r="Q18" i="6" s="1"/>
  <c r="Q49" i="6"/>
  <c r="R37" i="6"/>
  <c r="R5" i="4" s="1"/>
  <c r="M142" i="6"/>
  <c r="P8" i="24"/>
  <c r="P35" i="12"/>
  <c r="K11" i="21"/>
  <c r="L33" i="12"/>
  <c r="L36" i="12" s="1"/>
  <c r="K8" i="21"/>
  <c r="K9" i="21" s="1"/>
  <c r="K23" i="13" s="1"/>
  <c r="L17" i="10"/>
  <c r="P131" i="6"/>
  <c r="P24" i="6"/>
  <c r="P25" i="6" s="1"/>
  <c r="P2" i="4" s="1"/>
  <c r="N151" i="6"/>
  <c r="N172" i="6"/>
  <c r="K15" i="18"/>
  <c r="P182" i="6"/>
  <c r="H9" i="20"/>
  <c r="H9" i="19"/>
  <c r="H9" i="18"/>
  <c r="H9" i="15"/>
  <c r="P97" i="6"/>
  <c r="P111" i="6"/>
  <c r="P104" i="6"/>
  <c r="P117" i="6"/>
  <c r="H10" i="18"/>
  <c r="R5" i="24" l="1"/>
  <c r="R5" i="21"/>
  <c r="R5" i="18"/>
  <c r="R37" i="13"/>
  <c r="R5" i="14"/>
  <c r="R30" i="13"/>
  <c r="R5" i="13"/>
  <c r="R10" i="13"/>
  <c r="R22" i="12"/>
  <c r="R5" i="12"/>
  <c r="R32" i="12"/>
  <c r="R10" i="12"/>
  <c r="R5" i="11"/>
  <c r="R5" i="10"/>
  <c r="R16" i="10"/>
  <c r="R5" i="9"/>
  <c r="R5" i="7"/>
  <c r="R199" i="6"/>
  <c r="R200" i="6" s="1"/>
  <c r="R214" i="6"/>
  <c r="R215" i="6" s="1"/>
  <c r="R204" i="6"/>
  <c r="R205" i="6" s="1"/>
  <c r="R219" i="6"/>
  <c r="R220" i="6" s="1"/>
  <c r="R5" i="8"/>
  <c r="R188" i="6"/>
  <c r="R136" i="6"/>
  <c r="R110" i="6"/>
  <c r="R103" i="6"/>
  <c r="R116" i="6"/>
  <c r="R180" i="6"/>
  <c r="R56" i="6"/>
  <c r="R69" i="6"/>
  <c r="R62" i="6"/>
  <c r="R83" i="6"/>
  <c r="R76" i="6"/>
  <c r="R150" i="6"/>
  <c r="R96" i="6"/>
  <c r="R89" i="6"/>
  <c r="R5" i="6"/>
  <c r="R42" i="6"/>
  <c r="R17" i="6"/>
  <c r="R18" i="6" s="1"/>
  <c r="R49" i="6"/>
  <c r="S37" i="6"/>
  <c r="S5" i="4" s="1"/>
  <c r="R31" i="6"/>
  <c r="Q111" i="6"/>
  <c r="Q104" i="6"/>
  <c r="Q117" i="6"/>
  <c r="Q97" i="6"/>
  <c r="O137" i="6"/>
  <c r="O138" i="6" s="1"/>
  <c r="L25" i="10"/>
  <c r="L26" i="10" s="1"/>
  <c r="O57" i="6"/>
  <c r="O63" i="6"/>
  <c r="O50" i="6"/>
  <c r="O43" i="6"/>
  <c r="Q131" i="6"/>
  <c r="Q24" i="6"/>
  <c r="Q25" i="6" s="1"/>
  <c r="Q2" i="4" s="1"/>
  <c r="Q70" i="6"/>
  <c r="Q84" i="6"/>
  <c r="Q77" i="6"/>
  <c r="Q90" i="6"/>
  <c r="O4" i="24"/>
  <c r="O4" i="21"/>
  <c r="O4" i="18"/>
  <c r="O4" i="14"/>
  <c r="O4" i="13"/>
  <c r="O4" i="12"/>
  <c r="O4" i="11"/>
  <c r="O4" i="10"/>
  <c r="O4" i="9"/>
  <c r="O4" i="7"/>
  <c r="O4" i="8"/>
  <c r="O55" i="6"/>
  <c r="O109" i="6"/>
  <c r="O82" i="6"/>
  <c r="O4" i="6"/>
  <c r="P2" i="24"/>
  <c r="P2" i="21"/>
  <c r="P2" i="18"/>
  <c r="P2" i="14"/>
  <c r="P2" i="13"/>
  <c r="P2" i="12"/>
  <c r="P2" i="10"/>
  <c r="P2" i="11"/>
  <c r="P2" i="9"/>
  <c r="P2" i="8"/>
  <c r="P2" i="7"/>
  <c r="P157" i="6"/>
  <c r="P187" i="6"/>
  <c r="P189" i="6" s="1"/>
  <c r="P181" i="6"/>
  <c r="Q182" i="6" s="1"/>
  <c r="P130" i="6"/>
  <c r="P132" i="6" s="1"/>
  <c r="P137" i="6" s="1"/>
  <c r="P138" i="6" s="1"/>
  <c r="P142" i="6" s="1"/>
  <c r="P68" i="6"/>
  <c r="P124" i="6"/>
  <c r="P125" i="6" s="1"/>
  <c r="P95" i="6"/>
  <c r="P32" i="6"/>
  <c r="P33" i="6" s="1"/>
  <c r="P4" i="4" s="1"/>
  <c r="P41" i="6"/>
  <c r="P2" i="6"/>
  <c r="L11" i="21"/>
  <c r="M33" i="12"/>
  <c r="M36" i="12" s="1"/>
  <c r="N17" i="21"/>
  <c r="N43" i="13"/>
  <c r="O38" i="13"/>
  <c r="O40" i="13" s="1"/>
  <c r="Q8" i="24"/>
  <c r="Q35" i="12"/>
  <c r="O172" i="6"/>
  <c r="O151" i="6"/>
  <c r="R8" i="24" l="1"/>
  <c r="R35" i="12"/>
  <c r="P57" i="6"/>
  <c r="P63" i="6"/>
  <c r="P43" i="6"/>
  <c r="P50" i="6"/>
  <c r="L27" i="10"/>
  <c r="L19" i="10"/>
  <c r="L20" i="10" s="1"/>
  <c r="S5" i="24"/>
  <c r="S5" i="21"/>
  <c r="S5" i="18"/>
  <c r="S5" i="14"/>
  <c r="S37" i="13"/>
  <c r="S5" i="13"/>
  <c r="S30" i="13"/>
  <c r="S10" i="13"/>
  <c r="S22" i="12"/>
  <c r="S5" i="12"/>
  <c r="S32" i="12"/>
  <c r="S10" i="12"/>
  <c r="S5" i="11"/>
  <c r="S5" i="10"/>
  <c r="S5" i="9"/>
  <c r="S16" i="10"/>
  <c r="S5" i="7"/>
  <c r="S214" i="6"/>
  <c r="S215" i="6" s="1"/>
  <c r="S204" i="6"/>
  <c r="S205" i="6" s="1"/>
  <c r="S219" i="6"/>
  <c r="S220" i="6" s="1"/>
  <c r="S5" i="8"/>
  <c r="S199" i="6"/>
  <c r="S200" i="6" s="1"/>
  <c r="S188" i="6"/>
  <c r="S150" i="6"/>
  <c r="S180" i="6"/>
  <c r="S116" i="6"/>
  <c r="S136" i="6"/>
  <c r="S69" i="6"/>
  <c r="S62" i="6"/>
  <c r="S83" i="6"/>
  <c r="S76" i="6"/>
  <c r="S96" i="6"/>
  <c r="S89" i="6"/>
  <c r="S110" i="6"/>
  <c r="S103" i="6"/>
  <c r="S42" i="6"/>
  <c r="S17" i="6"/>
  <c r="S18" i="6" s="1"/>
  <c r="S49" i="6"/>
  <c r="T37" i="6"/>
  <c r="T5" i="4" s="1"/>
  <c r="S31" i="6"/>
  <c r="S56" i="6"/>
  <c r="S5" i="6"/>
  <c r="P4" i="24"/>
  <c r="P4" i="21"/>
  <c r="P4" i="18"/>
  <c r="P4" i="14"/>
  <c r="P4" i="13"/>
  <c r="P4" i="12"/>
  <c r="P4" i="11"/>
  <c r="P4" i="10"/>
  <c r="P4" i="9"/>
  <c r="P4" i="8"/>
  <c r="P4" i="7"/>
  <c r="P82" i="6"/>
  <c r="P109" i="6"/>
  <c r="P55" i="6"/>
  <c r="P4" i="6"/>
  <c r="R131" i="6"/>
  <c r="R24" i="6"/>
  <c r="R25" i="6" s="1"/>
  <c r="R2" i="4" s="1"/>
  <c r="P172" i="6"/>
  <c r="P151" i="6"/>
  <c r="O142" i="6"/>
  <c r="O17" i="21"/>
  <c r="O43" i="13"/>
  <c r="P38" i="13"/>
  <c r="P40" i="13" s="1"/>
  <c r="M11" i="21"/>
  <c r="N33" i="12"/>
  <c r="N36" i="12" s="1"/>
  <c r="R117" i="6"/>
  <c r="R97" i="6"/>
  <c r="R111" i="6"/>
  <c r="R104" i="6"/>
  <c r="Q2" i="24"/>
  <c r="Q2" i="21"/>
  <c r="Q2" i="18"/>
  <c r="Q2" i="14"/>
  <c r="Q2" i="12"/>
  <c r="Q2" i="13"/>
  <c r="Q2" i="11"/>
  <c r="Q2" i="10"/>
  <c r="Q2" i="9"/>
  <c r="Q2" i="8"/>
  <c r="Q2" i="7"/>
  <c r="Q157" i="6"/>
  <c r="Q124" i="6"/>
  <c r="Q125" i="6" s="1"/>
  <c r="Q95" i="6"/>
  <c r="Q181" i="6"/>
  <c r="R182" i="6" s="1"/>
  <c r="Q187" i="6"/>
  <c r="Q189" i="6" s="1"/>
  <c r="Q130" i="6"/>
  <c r="Q132" i="6" s="1"/>
  <c r="Q137" i="6" s="1"/>
  <c r="Q138" i="6" s="1"/>
  <c r="Q142" i="6" s="1"/>
  <c r="Q68" i="6"/>
  <c r="Q41" i="6"/>
  <c r="Q2" i="6"/>
  <c r="Q32" i="6"/>
  <c r="Q33" i="6" s="1"/>
  <c r="Q4" i="4" s="1"/>
  <c r="R70" i="6"/>
  <c r="R84" i="6"/>
  <c r="R77" i="6"/>
  <c r="R90" i="6"/>
  <c r="N11" i="21" l="1"/>
  <c r="O33" i="12"/>
  <c r="O36" i="12" s="1"/>
  <c r="S131" i="6"/>
  <c r="S24" i="6"/>
  <c r="S25" i="6" s="1"/>
  <c r="S2" i="4" s="1"/>
  <c r="S97" i="6"/>
  <c r="S111" i="6"/>
  <c r="S104" i="6"/>
  <c r="S117" i="6"/>
  <c r="S84" i="6"/>
  <c r="S77" i="6"/>
  <c r="S90" i="6"/>
  <c r="S70" i="6"/>
  <c r="S8" i="24"/>
  <c r="S35" i="12"/>
  <c r="Q57" i="6"/>
  <c r="Q50" i="6"/>
  <c r="Q63" i="6"/>
  <c r="Q43" i="6"/>
  <c r="P17" i="21"/>
  <c r="Q38" i="13"/>
  <c r="Q40" i="13" s="1"/>
  <c r="P43" i="13"/>
  <c r="L8" i="21"/>
  <c r="L9" i="21" s="1"/>
  <c r="M17" i="10"/>
  <c r="L15" i="18"/>
  <c r="T5" i="24"/>
  <c r="T5" i="21"/>
  <c r="T5" i="18"/>
  <c r="T37" i="13"/>
  <c r="T30" i="13"/>
  <c r="T5" i="14"/>
  <c r="T10" i="13"/>
  <c r="T5" i="13"/>
  <c r="T22" i="12"/>
  <c r="T5" i="12"/>
  <c r="T32" i="12"/>
  <c r="T10" i="12"/>
  <c r="T5" i="11"/>
  <c r="T5" i="10"/>
  <c r="T16" i="10"/>
  <c r="T5" i="9"/>
  <c r="T214" i="6"/>
  <c r="T215" i="6" s="1"/>
  <c r="T204" i="6"/>
  <c r="T205" i="6" s="1"/>
  <c r="T219" i="6"/>
  <c r="T220" i="6" s="1"/>
  <c r="T5" i="8"/>
  <c r="T188" i="6"/>
  <c r="T5" i="7"/>
  <c r="T199" i="6"/>
  <c r="T200" i="6" s="1"/>
  <c r="T150" i="6"/>
  <c r="T180" i="6"/>
  <c r="T136" i="6"/>
  <c r="T83" i="6"/>
  <c r="T76" i="6"/>
  <c r="T96" i="6"/>
  <c r="T89" i="6"/>
  <c r="T110" i="6"/>
  <c r="T103" i="6"/>
  <c r="T116" i="6"/>
  <c r="T42" i="6"/>
  <c r="T17" i="6"/>
  <c r="T18" i="6" s="1"/>
  <c r="T49" i="6"/>
  <c r="U37" i="6"/>
  <c r="U5" i="4" s="1"/>
  <c r="T69" i="6"/>
  <c r="T31" i="6"/>
  <c r="T56" i="6"/>
  <c r="T5" i="6"/>
  <c r="T62" i="6"/>
  <c r="Q172" i="6"/>
  <c r="Q151" i="6"/>
  <c r="Q4" i="24"/>
  <c r="Q4" i="21"/>
  <c r="Q4" i="18"/>
  <c r="Q4" i="14"/>
  <c r="Q4" i="13"/>
  <c r="Q4" i="12"/>
  <c r="Q4" i="11"/>
  <c r="Q4" i="10"/>
  <c r="Q4" i="8"/>
  <c r="Q4" i="7"/>
  <c r="Q4" i="9"/>
  <c r="Q82" i="6"/>
  <c r="Q109" i="6"/>
  <c r="Q55" i="6"/>
  <c r="Q4" i="6"/>
  <c r="R2" i="24"/>
  <c r="R2" i="21"/>
  <c r="R2" i="18"/>
  <c r="R2" i="14"/>
  <c r="R2" i="13"/>
  <c r="R2" i="12"/>
  <c r="R2" i="11"/>
  <c r="R2" i="10"/>
  <c r="R2" i="8"/>
  <c r="R2" i="7"/>
  <c r="R2" i="9"/>
  <c r="R157" i="6"/>
  <c r="R187" i="6"/>
  <c r="R189" i="6" s="1"/>
  <c r="R181" i="6"/>
  <c r="S182" i="6" s="1"/>
  <c r="R95" i="6"/>
  <c r="R130" i="6"/>
  <c r="R132" i="6" s="1"/>
  <c r="R137" i="6" s="1"/>
  <c r="R138" i="6" s="1"/>
  <c r="R142" i="6" s="1"/>
  <c r="R68" i="6"/>
  <c r="R124" i="6"/>
  <c r="R125" i="6" s="1"/>
  <c r="R41" i="6"/>
  <c r="R2" i="6"/>
  <c r="R32" i="6"/>
  <c r="R33" i="6" s="1"/>
  <c r="R4" i="4" s="1"/>
  <c r="L23" i="13" l="1"/>
  <c r="R4" i="24"/>
  <c r="R4" i="21"/>
  <c r="R4" i="18"/>
  <c r="R4" i="14"/>
  <c r="R4" i="13"/>
  <c r="R4" i="12"/>
  <c r="R4" i="11"/>
  <c r="R4" i="10"/>
  <c r="R4" i="8"/>
  <c r="R4" i="7"/>
  <c r="R4" i="9"/>
  <c r="R109" i="6"/>
  <c r="R55" i="6"/>
  <c r="R82" i="6"/>
  <c r="R4" i="6"/>
  <c r="R63" i="6"/>
  <c r="R43" i="6"/>
  <c r="R57" i="6"/>
  <c r="R50" i="6"/>
  <c r="U5" i="24"/>
  <c r="U5" i="21"/>
  <c r="U37" i="13"/>
  <c r="U5" i="18"/>
  <c r="U5" i="14"/>
  <c r="U10" i="13"/>
  <c r="U5" i="13"/>
  <c r="U30" i="13"/>
  <c r="U22" i="12"/>
  <c r="U5" i="12"/>
  <c r="U32" i="12"/>
  <c r="U10" i="12"/>
  <c r="U5" i="11"/>
  <c r="U16" i="10"/>
  <c r="U5" i="10"/>
  <c r="U204" i="6"/>
  <c r="U205" i="6" s="1"/>
  <c r="U219" i="6"/>
  <c r="U220" i="6" s="1"/>
  <c r="U5" i="8"/>
  <c r="U188" i="6"/>
  <c r="U5" i="7"/>
  <c r="U199" i="6"/>
  <c r="U200" i="6" s="1"/>
  <c r="U5" i="9"/>
  <c r="U214" i="6"/>
  <c r="U215" i="6" s="1"/>
  <c r="U150" i="6"/>
  <c r="U180" i="6"/>
  <c r="U136" i="6"/>
  <c r="U56" i="6"/>
  <c r="U96" i="6"/>
  <c r="U89" i="6"/>
  <c r="U110" i="6"/>
  <c r="U103" i="6"/>
  <c r="U116" i="6"/>
  <c r="U49" i="6"/>
  <c r="V37" i="6"/>
  <c r="V5" i="4" s="1"/>
  <c r="U69" i="6"/>
  <c r="U31" i="6"/>
  <c r="U83" i="6"/>
  <c r="U76" i="6"/>
  <c r="U5" i="6"/>
  <c r="U62" i="6"/>
  <c r="U42" i="6"/>
  <c r="U17" i="6"/>
  <c r="U18" i="6" s="1"/>
  <c r="O11" i="21"/>
  <c r="P33" i="12"/>
  <c r="P36" i="12" s="1"/>
  <c r="R151" i="6"/>
  <c r="R172" i="6"/>
  <c r="T131" i="6"/>
  <c r="T24" i="6"/>
  <c r="T25" i="6" s="1"/>
  <c r="T2" i="4" s="1"/>
  <c r="T97" i="6"/>
  <c r="T111" i="6"/>
  <c r="T104" i="6"/>
  <c r="T117" i="6"/>
  <c r="T8" i="24"/>
  <c r="T35" i="12"/>
  <c r="Q17" i="21"/>
  <c r="R38" i="13"/>
  <c r="R40" i="13" s="1"/>
  <c r="Q43" i="13"/>
  <c r="S2" i="24"/>
  <c r="S2" i="21"/>
  <c r="S2" i="18"/>
  <c r="S2" i="14"/>
  <c r="S2" i="13"/>
  <c r="S2" i="12"/>
  <c r="S2" i="9"/>
  <c r="S2" i="11"/>
  <c r="S2" i="10"/>
  <c r="S2" i="8"/>
  <c r="S2" i="7"/>
  <c r="S157" i="6"/>
  <c r="S187" i="6"/>
  <c r="S189" i="6" s="1"/>
  <c r="S181" i="6"/>
  <c r="T182" i="6" s="1"/>
  <c r="S130" i="6"/>
  <c r="S132" i="6" s="1"/>
  <c r="S137" i="6" s="1"/>
  <c r="S138" i="6" s="1"/>
  <c r="S142" i="6" s="1"/>
  <c r="S68" i="6"/>
  <c r="S124" i="6"/>
  <c r="S125" i="6" s="1"/>
  <c r="S95" i="6"/>
  <c r="S41" i="6"/>
  <c r="S2" i="6"/>
  <c r="S32" i="6"/>
  <c r="S33" i="6" s="1"/>
  <c r="S4" i="4" s="1"/>
  <c r="T90" i="6"/>
  <c r="T84" i="6"/>
  <c r="T77" i="6"/>
  <c r="T70" i="6"/>
  <c r="M25" i="10"/>
  <c r="M26" i="10" s="1"/>
  <c r="T2" i="24" l="1"/>
  <c r="T2" i="21"/>
  <c r="T2" i="18"/>
  <c r="T2" i="14"/>
  <c r="T2" i="13"/>
  <c r="T2" i="12"/>
  <c r="T2" i="11"/>
  <c r="T2" i="10"/>
  <c r="T2" i="9"/>
  <c r="T2" i="8"/>
  <c r="T2" i="7"/>
  <c r="T157" i="6"/>
  <c r="T187" i="6"/>
  <c r="T189" i="6" s="1"/>
  <c r="T181" i="6"/>
  <c r="U182" i="6" s="1"/>
  <c r="T130" i="6"/>
  <c r="T132" i="6" s="1"/>
  <c r="T137" i="6" s="1"/>
  <c r="T138" i="6" s="1"/>
  <c r="T142" i="6" s="1"/>
  <c r="T68" i="6"/>
  <c r="T124" i="6"/>
  <c r="T125" i="6" s="1"/>
  <c r="T95" i="6"/>
  <c r="T41" i="6"/>
  <c r="T2" i="6"/>
  <c r="T32" i="6"/>
  <c r="T33" i="6" s="1"/>
  <c r="T4" i="4" s="1"/>
  <c r="U97" i="6"/>
  <c r="U111" i="6"/>
  <c r="U104" i="6"/>
  <c r="U117" i="6"/>
  <c r="R17" i="21"/>
  <c r="R43" i="13"/>
  <c r="S38" i="13"/>
  <c r="S40" i="13" s="1"/>
  <c r="U70" i="6"/>
  <c r="U90" i="6"/>
  <c r="U84" i="6"/>
  <c r="U77" i="6"/>
  <c r="S4" i="24"/>
  <c r="S4" i="21"/>
  <c r="S4" i="18"/>
  <c r="S4" i="14"/>
  <c r="S4" i="13"/>
  <c r="S4" i="11"/>
  <c r="S4" i="12"/>
  <c r="S4" i="9"/>
  <c r="S4" i="10"/>
  <c r="S4" i="8"/>
  <c r="S4" i="7"/>
  <c r="S109" i="6"/>
  <c r="S55" i="6"/>
  <c r="S82" i="6"/>
  <c r="S4" i="6"/>
  <c r="S43" i="6"/>
  <c r="S57" i="6"/>
  <c r="S63" i="6"/>
  <c r="S50" i="6"/>
  <c r="S151" i="6"/>
  <c r="S172" i="6"/>
  <c r="U8" i="24"/>
  <c r="U35" i="12"/>
  <c r="M27" i="10"/>
  <c r="M19" i="10"/>
  <c r="M20" i="10" s="1"/>
  <c r="P11" i="21"/>
  <c r="Q33" i="12"/>
  <c r="Q36" i="12" s="1"/>
  <c r="U131" i="6"/>
  <c r="U24" i="6"/>
  <c r="U25" i="6" s="1"/>
  <c r="U2" i="4" s="1"/>
  <c r="V5" i="24"/>
  <c r="V5" i="21"/>
  <c r="V5" i="18"/>
  <c r="V5" i="14"/>
  <c r="V10" i="13"/>
  <c r="V5" i="13"/>
  <c r="V30" i="13"/>
  <c r="V37" i="13"/>
  <c r="V22" i="12"/>
  <c r="V5" i="12"/>
  <c r="V32" i="12"/>
  <c r="V10" i="12"/>
  <c r="V5" i="11"/>
  <c r="V16" i="10"/>
  <c r="V5" i="10"/>
  <c r="V219" i="6"/>
  <c r="V220" i="6" s="1"/>
  <c r="V5" i="8"/>
  <c r="V188" i="6"/>
  <c r="V5" i="7"/>
  <c r="V5" i="9"/>
  <c r="V214" i="6"/>
  <c r="V215" i="6" s="1"/>
  <c r="V204" i="6"/>
  <c r="V205" i="6" s="1"/>
  <c r="V150" i="6"/>
  <c r="V199" i="6"/>
  <c r="V200" i="6" s="1"/>
  <c r="V180" i="6"/>
  <c r="V136" i="6"/>
  <c r="V56" i="6"/>
  <c r="V69" i="6"/>
  <c r="V62" i="6"/>
  <c r="V96" i="6"/>
  <c r="V110" i="6"/>
  <c r="V103" i="6"/>
  <c r="V116" i="6"/>
  <c r="V31" i="6"/>
  <c r="V83" i="6"/>
  <c r="V76" i="6"/>
  <c r="V5" i="6"/>
  <c r="V42" i="6"/>
  <c r="V17" i="6"/>
  <c r="V18" i="6" s="1"/>
  <c r="V89" i="6"/>
  <c r="V49" i="6"/>
  <c r="W37" i="6"/>
  <c r="W5" i="4" s="1"/>
  <c r="W5" i="24" l="1"/>
  <c r="W5" i="21"/>
  <c r="W5" i="18"/>
  <c r="W5" i="14"/>
  <c r="W30" i="13"/>
  <c r="W10" i="13"/>
  <c r="W5" i="13"/>
  <c r="W37" i="13"/>
  <c r="W32" i="12"/>
  <c r="W10" i="12"/>
  <c r="W5" i="11"/>
  <c r="W22" i="12"/>
  <c r="W5" i="12"/>
  <c r="W5" i="9"/>
  <c r="W16" i="10"/>
  <c r="W5" i="10"/>
  <c r="W219" i="6"/>
  <c r="W220" i="6" s="1"/>
  <c r="W5" i="8"/>
  <c r="W188" i="6"/>
  <c r="W5" i="7"/>
  <c r="W199" i="6"/>
  <c r="W200" i="6" s="1"/>
  <c r="W214" i="6"/>
  <c r="W215" i="6" s="1"/>
  <c r="W204" i="6"/>
  <c r="W205" i="6" s="1"/>
  <c r="W150" i="6"/>
  <c r="W180" i="6"/>
  <c r="W136" i="6"/>
  <c r="W69" i="6"/>
  <c r="W62" i="6"/>
  <c r="W83" i="6"/>
  <c r="W76" i="6"/>
  <c r="W96" i="6"/>
  <c r="W110" i="6"/>
  <c r="W103" i="6"/>
  <c r="W116" i="6"/>
  <c r="W56" i="6"/>
  <c r="W31" i="6"/>
  <c r="W5" i="6"/>
  <c r="W42" i="6"/>
  <c r="W17" i="6"/>
  <c r="W18" i="6" s="1"/>
  <c r="W89" i="6"/>
  <c r="W49" i="6"/>
  <c r="X37" i="6"/>
  <c r="X5" i="4" s="1"/>
  <c r="V8" i="24"/>
  <c r="V35" i="12"/>
  <c r="T151" i="6"/>
  <c r="T172" i="6"/>
  <c r="U2" i="24"/>
  <c r="U2" i="21"/>
  <c r="U2" i="18"/>
  <c r="U2" i="14"/>
  <c r="U2" i="13"/>
  <c r="U2" i="12"/>
  <c r="U2" i="9"/>
  <c r="U2" i="11"/>
  <c r="U2" i="10"/>
  <c r="U2" i="7"/>
  <c r="U2" i="8"/>
  <c r="U157" i="6"/>
  <c r="U187" i="6"/>
  <c r="U189" i="6" s="1"/>
  <c r="U181" i="6"/>
  <c r="V182" i="6" s="1"/>
  <c r="U130" i="6"/>
  <c r="U132" i="6" s="1"/>
  <c r="U137" i="6" s="1"/>
  <c r="U138" i="6" s="1"/>
  <c r="U142" i="6" s="1"/>
  <c r="U124" i="6"/>
  <c r="U125" i="6" s="1"/>
  <c r="U95" i="6"/>
  <c r="U41" i="6"/>
  <c r="U2" i="6"/>
  <c r="U32" i="6"/>
  <c r="U33" i="6" s="1"/>
  <c r="U4" i="4" s="1"/>
  <c r="U68" i="6"/>
  <c r="M8" i="21"/>
  <c r="M9" i="21" s="1"/>
  <c r="M23" i="13" s="1"/>
  <c r="N17" i="10"/>
  <c r="V97" i="6"/>
  <c r="V111" i="6"/>
  <c r="V104" i="6"/>
  <c r="V117" i="6"/>
  <c r="M15" i="18"/>
  <c r="T4" i="24"/>
  <c r="T4" i="21"/>
  <c r="T4" i="18"/>
  <c r="T4" i="14"/>
  <c r="T4" i="13"/>
  <c r="T4" i="11"/>
  <c r="T4" i="12"/>
  <c r="T4" i="10"/>
  <c r="T4" i="9"/>
  <c r="T4" i="8"/>
  <c r="T4" i="7"/>
  <c r="T82" i="6"/>
  <c r="T109" i="6"/>
  <c r="T55" i="6"/>
  <c r="T4" i="6"/>
  <c r="T57" i="6"/>
  <c r="T63" i="6"/>
  <c r="T50" i="6"/>
  <c r="T43" i="6"/>
  <c r="V131" i="6"/>
  <c r="V24" i="6"/>
  <c r="V25" i="6" s="1"/>
  <c r="V2" i="4" s="1"/>
  <c r="Q11" i="21"/>
  <c r="R33" i="12"/>
  <c r="R36" i="12" s="1"/>
  <c r="V70" i="6"/>
  <c r="V84" i="6"/>
  <c r="V77" i="6"/>
  <c r="V90" i="6"/>
  <c r="S17" i="21"/>
  <c r="S43" i="13"/>
  <c r="T38" i="13"/>
  <c r="T40" i="13" s="1"/>
  <c r="N25" i="10" l="1"/>
  <c r="N26" i="10" s="1"/>
  <c r="U151" i="6"/>
  <c r="U172" i="6"/>
  <c r="W97" i="6"/>
  <c r="W111" i="6"/>
  <c r="W104" i="6"/>
  <c r="W117" i="6"/>
  <c r="W8" i="24"/>
  <c r="W35" i="12"/>
  <c r="W131" i="6"/>
  <c r="W24" i="6"/>
  <c r="W25" i="6" s="1"/>
  <c r="W2" i="4" s="1"/>
  <c r="W84" i="6"/>
  <c r="W77" i="6"/>
  <c r="W90" i="6"/>
  <c r="W70" i="6"/>
  <c r="U57" i="6"/>
  <c r="U63" i="6"/>
  <c r="U50" i="6"/>
  <c r="U43" i="6"/>
  <c r="U4" i="24"/>
  <c r="U4" i="21"/>
  <c r="U4" i="18"/>
  <c r="U4" i="14"/>
  <c r="U4" i="13"/>
  <c r="U4" i="11"/>
  <c r="U4" i="12"/>
  <c r="U4" i="9"/>
  <c r="U4" i="7"/>
  <c r="U4" i="10"/>
  <c r="U4" i="8"/>
  <c r="U82" i="6"/>
  <c r="U109" i="6"/>
  <c r="U4" i="6"/>
  <c r="U55" i="6"/>
  <c r="V2" i="24"/>
  <c r="V2" i="21"/>
  <c r="V2" i="18"/>
  <c r="V2" i="14"/>
  <c r="V2" i="13"/>
  <c r="V2" i="12"/>
  <c r="V2" i="11"/>
  <c r="V2" i="7"/>
  <c r="V2" i="9"/>
  <c r="V2" i="8"/>
  <c r="V2" i="10"/>
  <c r="V187" i="6"/>
  <c r="V189" i="6" s="1"/>
  <c r="V181" i="6"/>
  <c r="W182" i="6" s="1"/>
  <c r="V157" i="6"/>
  <c r="V130" i="6"/>
  <c r="V132" i="6" s="1"/>
  <c r="V137" i="6" s="1"/>
  <c r="V138" i="6" s="1"/>
  <c r="V142" i="6" s="1"/>
  <c r="V124" i="6"/>
  <c r="V125" i="6" s="1"/>
  <c r="V95" i="6"/>
  <c r="V2" i="6"/>
  <c r="V32" i="6"/>
  <c r="V33" i="6" s="1"/>
  <c r="V4" i="4" s="1"/>
  <c r="V68" i="6"/>
  <c r="V41" i="6"/>
  <c r="X5" i="24"/>
  <c r="X5" i="21"/>
  <c r="X5" i="18"/>
  <c r="X5" i="14"/>
  <c r="X5" i="13"/>
  <c r="X37" i="13"/>
  <c r="X30" i="13"/>
  <c r="X10" i="13"/>
  <c r="X32" i="12"/>
  <c r="X10" i="12"/>
  <c r="X5" i="11"/>
  <c r="X22" i="12"/>
  <c r="X5" i="12"/>
  <c r="X16" i="10"/>
  <c r="X5" i="10"/>
  <c r="X5" i="9"/>
  <c r="X5" i="8"/>
  <c r="X5" i="7"/>
  <c r="X199" i="6"/>
  <c r="X200" i="6" s="1"/>
  <c r="X214" i="6"/>
  <c r="X215" i="6" s="1"/>
  <c r="X204" i="6"/>
  <c r="X205" i="6" s="1"/>
  <c r="X219" i="6"/>
  <c r="X220" i="6" s="1"/>
  <c r="X180" i="6"/>
  <c r="X136" i="6"/>
  <c r="X188" i="6"/>
  <c r="X150" i="6"/>
  <c r="X83" i="6"/>
  <c r="X76" i="6"/>
  <c r="X96" i="6"/>
  <c r="X89" i="6"/>
  <c r="X110" i="6"/>
  <c r="X103" i="6"/>
  <c r="X116" i="6"/>
  <c r="X56" i="6"/>
  <c r="X69" i="6"/>
  <c r="X62" i="6"/>
  <c r="X31" i="6"/>
  <c r="X5" i="6"/>
  <c r="X42" i="6"/>
  <c r="X17" i="6"/>
  <c r="X18" i="6" s="1"/>
  <c r="X49" i="6"/>
  <c r="Y37" i="6"/>
  <c r="Y5" i="4" s="1"/>
  <c r="T17" i="21"/>
  <c r="U38" i="13"/>
  <c r="U40" i="13" s="1"/>
  <c r="T43" i="13"/>
  <c r="R11" i="21"/>
  <c r="S33" i="12"/>
  <c r="S36" i="12" s="1"/>
  <c r="X97" i="6" l="1"/>
  <c r="X111" i="6"/>
  <c r="X104" i="6"/>
  <c r="X117" i="6"/>
  <c r="X90" i="6"/>
  <c r="X70" i="6"/>
  <c r="X84" i="6"/>
  <c r="X77" i="6"/>
  <c r="V63" i="6"/>
  <c r="V57" i="6"/>
  <c r="V50" i="6"/>
  <c r="V43" i="6"/>
  <c r="W2" i="24"/>
  <c r="W2" i="21"/>
  <c r="W2" i="18"/>
  <c r="W2" i="14"/>
  <c r="W2" i="13"/>
  <c r="W2" i="12"/>
  <c r="W2" i="10"/>
  <c r="W2" i="9"/>
  <c r="W2" i="11"/>
  <c r="W2" i="7"/>
  <c r="W2" i="8"/>
  <c r="W187" i="6"/>
  <c r="W189" i="6" s="1"/>
  <c r="W181" i="6"/>
  <c r="W130" i="6"/>
  <c r="W132" i="6" s="1"/>
  <c r="W137" i="6" s="1"/>
  <c r="W138" i="6" s="1"/>
  <c r="W142" i="6" s="1"/>
  <c r="W68" i="6"/>
  <c r="W157" i="6"/>
  <c r="W124" i="6"/>
  <c r="W125" i="6" s="1"/>
  <c r="W95" i="6"/>
  <c r="W32" i="6"/>
  <c r="W33" i="6" s="1"/>
  <c r="W4" i="4" s="1"/>
  <c r="W41" i="6"/>
  <c r="W2" i="6"/>
  <c r="Y5" i="24"/>
  <c r="Y5" i="21"/>
  <c r="Y5" i="18"/>
  <c r="Y37" i="13"/>
  <c r="Y5" i="14"/>
  <c r="Y30" i="13"/>
  <c r="Y5" i="13"/>
  <c r="Y10" i="13"/>
  <c r="Y5" i="11"/>
  <c r="Y22" i="12"/>
  <c r="Y5" i="12"/>
  <c r="Y32" i="12"/>
  <c r="Y10" i="12"/>
  <c r="Y16" i="10"/>
  <c r="Y5" i="9"/>
  <c r="Y5" i="7"/>
  <c r="Y199" i="6"/>
  <c r="Y200" i="6" s="1"/>
  <c r="Y214" i="6"/>
  <c r="Y215" i="6" s="1"/>
  <c r="Y5" i="10"/>
  <c r="Y219" i="6"/>
  <c r="Y220" i="6" s="1"/>
  <c r="Y5" i="8"/>
  <c r="Y188" i="6"/>
  <c r="Y204" i="6"/>
  <c r="Y205" i="6" s="1"/>
  <c r="Y136" i="6"/>
  <c r="Y180" i="6"/>
  <c r="Y96" i="6"/>
  <c r="Y89" i="6"/>
  <c r="Y110" i="6"/>
  <c r="Y103" i="6"/>
  <c r="Y116" i="6"/>
  <c r="Y56" i="6"/>
  <c r="Y150" i="6"/>
  <c r="Y69" i="6"/>
  <c r="Y62" i="6"/>
  <c r="Y83" i="6"/>
  <c r="Y76" i="6"/>
  <c r="Y31" i="6"/>
  <c r="Y5" i="6"/>
  <c r="Y42" i="6"/>
  <c r="Y17" i="6"/>
  <c r="Y18" i="6" s="1"/>
  <c r="Y49" i="6"/>
  <c r="Z37" i="6"/>
  <c r="Z5" i="4" s="1"/>
  <c r="V4" i="24"/>
  <c r="V4" i="21"/>
  <c r="V4" i="18"/>
  <c r="V4" i="14"/>
  <c r="V4" i="13"/>
  <c r="V4" i="12"/>
  <c r="V4" i="11"/>
  <c r="V4" i="10"/>
  <c r="V4" i="7"/>
  <c r="V4" i="9"/>
  <c r="V4" i="8"/>
  <c r="V109" i="6"/>
  <c r="V4" i="6"/>
  <c r="V55" i="6"/>
  <c r="V82" i="6"/>
  <c r="N27" i="10"/>
  <c r="N19" i="10"/>
  <c r="N20" i="10" s="1"/>
  <c r="U17" i="21"/>
  <c r="V38" i="13"/>
  <c r="V40" i="13" s="1"/>
  <c r="U43" i="13"/>
  <c r="S11" i="21"/>
  <c r="T33" i="12"/>
  <c r="T36" i="12" s="1"/>
  <c r="X8" i="24"/>
  <c r="X35" i="12"/>
  <c r="X131" i="6"/>
  <c r="X24" i="6"/>
  <c r="X25" i="6" s="1"/>
  <c r="X2" i="4" s="1"/>
  <c r="V151" i="6"/>
  <c r="V172" i="6"/>
  <c r="X182" i="6"/>
  <c r="T11" i="21" l="1"/>
  <c r="U33" i="12"/>
  <c r="U36" i="12" s="1"/>
  <c r="N8" i="21"/>
  <c r="N9" i="21" s="1"/>
  <c r="N23" i="13" s="1"/>
  <c r="O17" i="10"/>
  <c r="Z5" i="24"/>
  <c r="Z5" i="21"/>
  <c r="Z5" i="18"/>
  <c r="Z37" i="13"/>
  <c r="Z5" i="14"/>
  <c r="Z30" i="13"/>
  <c r="Z5" i="13"/>
  <c r="Z10" i="13"/>
  <c r="Z22" i="12"/>
  <c r="Z5" i="12"/>
  <c r="Z32" i="12"/>
  <c r="Z10" i="12"/>
  <c r="Z5" i="11"/>
  <c r="Z5" i="10"/>
  <c r="Z16" i="10"/>
  <c r="Z5" i="7"/>
  <c r="Z199" i="6"/>
  <c r="Z200" i="6" s="1"/>
  <c r="Z214" i="6"/>
  <c r="Z215" i="6" s="1"/>
  <c r="Z204" i="6"/>
  <c r="Z205" i="6" s="1"/>
  <c r="Z5" i="9"/>
  <c r="Z219" i="6"/>
  <c r="Z220" i="6" s="1"/>
  <c r="Z5" i="8"/>
  <c r="Z188" i="6"/>
  <c r="Z136" i="6"/>
  <c r="Z110" i="6"/>
  <c r="Z103" i="6"/>
  <c r="Z180" i="6"/>
  <c r="Z116" i="6"/>
  <c r="Z56" i="6"/>
  <c r="Z150" i="6"/>
  <c r="Z69" i="6"/>
  <c r="Z62" i="6"/>
  <c r="Z83" i="6"/>
  <c r="Z76" i="6"/>
  <c r="Z96" i="6"/>
  <c r="Z89" i="6"/>
  <c r="Z5" i="6"/>
  <c r="Z42" i="6"/>
  <c r="Z17" i="6"/>
  <c r="Z18" i="6" s="1"/>
  <c r="Z49" i="6"/>
  <c r="AA37" i="6"/>
  <c r="AA5" i="4" s="1"/>
  <c r="Z31" i="6"/>
  <c r="W4" i="24"/>
  <c r="W4" i="21"/>
  <c r="W4" i="18"/>
  <c r="W4" i="14"/>
  <c r="W4" i="13"/>
  <c r="W4" i="12"/>
  <c r="W4" i="11"/>
  <c r="W4" i="10"/>
  <c r="W4" i="9"/>
  <c r="W4" i="7"/>
  <c r="W4" i="8"/>
  <c r="W55" i="6"/>
  <c r="W109" i="6"/>
  <c r="W82" i="6"/>
  <c r="W4" i="6"/>
  <c r="N15" i="18"/>
  <c r="W172" i="6"/>
  <c r="W151" i="6"/>
  <c r="Y131" i="6"/>
  <c r="Y24" i="6"/>
  <c r="Y25" i="6" s="1"/>
  <c r="Y2" i="4" s="1"/>
  <c r="V17" i="21"/>
  <c r="V43" i="13"/>
  <c r="W38" i="13"/>
  <c r="W40" i="13" s="1"/>
  <c r="Y70" i="6"/>
  <c r="Y84" i="6"/>
  <c r="Y77" i="6"/>
  <c r="Y90" i="6"/>
  <c r="X2" i="24"/>
  <c r="X2" i="21"/>
  <c r="X2" i="18"/>
  <c r="X2" i="14"/>
  <c r="X2" i="13"/>
  <c r="X2" i="12"/>
  <c r="X2" i="10"/>
  <c r="X2" i="11"/>
  <c r="X2" i="8"/>
  <c r="X2" i="9"/>
  <c r="X2" i="7"/>
  <c r="X157" i="6"/>
  <c r="X187" i="6"/>
  <c r="X189" i="6" s="1"/>
  <c r="X181" i="6"/>
  <c r="Y182" i="6" s="1"/>
  <c r="X130" i="6"/>
  <c r="X132" i="6" s="1"/>
  <c r="X137" i="6" s="1"/>
  <c r="X138" i="6" s="1"/>
  <c r="X142" i="6" s="1"/>
  <c r="X68" i="6"/>
  <c r="X124" i="6"/>
  <c r="X125" i="6" s="1"/>
  <c r="X95" i="6"/>
  <c r="X32" i="6"/>
  <c r="X33" i="6" s="1"/>
  <c r="X4" i="4" s="1"/>
  <c r="X41" i="6"/>
  <c r="X2" i="6"/>
  <c r="Y8" i="24"/>
  <c r="Y35" i="12"/>
  <c r="Y111" i="6"/>
  <c r="Y104" i="6"/>
  <c r="Y117" i="6"/>
  <c r="Y97" i="6"/>
  <c r="W57" i="6"/>
  <c r="W63" i="6"/>
  <c r="W50" i="6"/>
  <c r="W43" i="6"/>
  <c r="X57" i="6" l="1"/>
  <c r="X63" i="6"/>
  <c r="X50" i="6"/>
  <c r="X43" i="6"/>
  <c r="O25" i="10"/>
  <c r="O26" i="10" s="1"/>
  <c r="W17" i="21"/>
  <c r="W43" i="13"/>
  <c r="X38" i="13"/>
  <c r="X40" i="13" s="1"/>
  <c r="Y2" i="24"/>
  <c r="Y2" i="21"/>
  <c r="Y2" i="18"/>
  <c r="Y2" i="14"/>
  <c r="Y2" i="12"/>
  <c r="Y2" i="13"/>
  <c r="Y2" i="11"/>
  <c r="Y2" i="10"/>
  <c r="Y2" i="8"/>
  <c r="Y2" i="9"/>
  <c r="Y2" i="7"/>
  <c r="Y157" i="6"/>
  <c r="Y124" i="6"/>
  <c r="Y125" i="6" s="1"/>
  <c r="Y95" i="6"/>
  <c r="Y181" i="6"/>
  <c r="Y187" i="6"/>
  <c r="Y189" i="6" s="1"/>
  <c r="Y130" i="6"/>
  <c r="Y132" i="6" s="1"/>
  <c r="Y137" i="6" s="1"/>
  <c r="Y138" i="6" s="1"/>
  <c r="Y142" i="6" s="1"/>
  <c r="Y68" i="6"/>
  <c r="Y41" i="6"/>
  <c r="Y2" i="6"/>
  <c r="Y32" i="6"/>
  <c r="Y33" i="6" s="1"/>
  <c r="Y4" i="4" s="1"/>
  <c r="Z131" i="6"/>
  <c r="Z24" i="6"/>
  <c r="Z25" i="6" s="1"/>
  <c r="Z2" i="4" s="1"/>
  <c r="U11" i="21"/>
  <c r="V33" i="12"/>
  <c r="V36" i="12" s="1"/>
  <c r="X172" i="6"/>
  <c r="X151" i="6"/>
  <c r="Z117" i="6"/>
  <c r="Z97" i="6"/>
  <c r="Z111" i="6"/>
  <c r="Z104" i="6"/>
  <c r="Z182" i="6"/>
  <c r="Z70" i="6"/>
  <c r="Z84" i="6"/>
  <c r="Z77" i="6"/>
  <c r="Z90" i="6"/>
  <c r="Z8" i="24"/>
  <c r="Z35" i="12"/>
  <c r="X4" i="24"/>
  <c r="X4" i="21"/>
  <c r="X4" i="18"/>
  <c r="X4" i="14"/>
  <c r="X4" i="13"/>
  <c r="X4" i="12"/>
  <c r="X4" i="11"/>
  <c r="X4" i="10"/>
  <c r="X4" i="9"/>
  <c r="X4" i="8"/>
  <c r="X4" i="7"/>
  <c r="X82" i="6"/>
  <c r="X109" i="6"/>
  <c r="X55" i="6"/>
  <c r="X4" i="6"/>
  <c r="AA5" i="24"/>
  <c r="AA5" i="21"/>
  <c r="AA5" i="18"/>
  <c r="AA5" i="14"/>
  <c r="AA37" i="13"/>
  <c r="AA5" i="13"/>
  <c r="AA30" i="13"/>
  <c r="AA10" i="13"/>
  <c r="AA22" i="12"/>
  <c r="AA5" i="12"/>
  <c r="AA32" i="12"/>
  <c r="AA10" i="12"/>
  <c r="AA5" i="11"/>
  <c r="AA5" i="10"/>
  <c r="AA5" i="9"/>
  <c r="AA16" i="10"/>
  <c r="AA5" i="7"/>
  <c r="AA214" i="6"/>
  <c r="AA215" i="6" s="1"/>
  <c r="AA204" i="6"/>
  <c r="AA205" i="6" s="1"/>
  <c r="AA219" i="6"/>
  <c r="AA220" i="6" s="1"/>
  <c r="AA5" i="8"/>
  <c r="AA199" i="6"/>
  <c r="AA200" i="6" s="1"/>
  <c r="AA188" i="6"/>
  <c r="AA150" i="6"/>
  <c r="AA180" i="6"/>
  <c r="AA136" i="6"/>
  <c r="AA116" i="6"/>
  <c r="AA69" i="6"/>
  <c r="AA62" i="6"/>
  <c r="AA83" i="6"/>
  <c r="AA76" i="6"/>
  <c r="AA96" i="6"/>
  <c r="AA89" i="6"/>
  <c r="AA110" i="6"/>
  <c r="AA103" i="6"/>
  <c r="AA42" i="6"/>
  <c r="AA17" i="6"/>
  <c r="AA18" i="6" s="1"/>
  <c r="AA49" i="6"/>
  <c r="AB37" i="6"/>
  <c r="AB5" i="4" s="1"/>
  <c r="AA56" i="6"/>
  <c r="AA31" i="6"/>
  <c r="AA5" i="6"/>
  <c r="V11" i="21" l="1"/>
  <c r="W33" i="12"/>
  <c r="W36" i="12" s="1"/>
  <c r="Z2" i="24"/>
  <c r="Z2" i="21"/>
  <c r="Z2" i="18"/>
  <c r="Z2" i="14"/>
  <c r="Z2" i="13"/>
  <c r="Z2" i="12"/>
  <c r="Z2" i="11"/>
  <c r="Z2" i="10"/>
  <c r="Z2" i="8"/>
  <c r="Z2" i="9"/>
  <c r="Z2" i="7"/>
  <c r="Z157" i="6"/>
  <c r="Z187" i="6"/>
  <c r="Z189" i="6" s="1"/>
  <c r="Z181" i="6"/>
  <c r="Z95" i="6"/>
  <c r="Z130" i="6"/>
  <c r="Z132" i="6" s="1"/>
  <c r="Z137" i="6" s="1"/>
  <c r="Z138" i="6" s="1"/>
  <c r="Z142" i="6" s="1"/>
  <c r="Z68" i="6"/>
  <c r="Z124" i="6"/>
  <c r="Z125" i="6" s="1"/>
  <c r="Z41" i="6"/>
  <c r="Z2" i="6"/>
  <c r="Z32" i="6"/>
  <c r="Z33" i="6" s="1"/>
  <c r="Z4" i="4" s="1"/>
  <c r="Y4" i="24"/>
  <c r="Y4" i="21"/>
  <c r="Y4" i="18"/>
  <c r="Y4" i="13"/>
  <c r="Y4" i="14"/>
  <c r="Y4" i="12"/>
  <c r="Y4" i="11"/>
  <c r="Y4" i="10"/>
  <c r="Y4" i="9"/>
  <c r="Y4" i="8"/>
  <c r="Y4" i="7"/>
  <c r="Y82" i="6"/>
  <c r="Y109" i="6"/>
  <c r="Y55" i="6"/>
  <c r="Y4" i="6"/>
  <c r="Y172" i="6"/>
  <c r="Y151" i="6"/>
  <c r="AA84" i="6"/>
  <c r="AA77" i="6"/>
  <c r="AA90" i="6"/>
  <c r="AA70" i="6"/>
  <c r="AA8" i="24"/>
  <c r="AA35" i="12"/>
  <c r="O27" i="10"/>
  <c r="O15" i="18" s="1"/>
  <c r="O19" i="10"/>
  <c r="O20" i="10" s="1"/>
  <c r="AA131" i="6"/>
  <c r="AA24" i="6"/>
  <c r="AA25" i="6" s="1"/>
  <c r="AA2" i="4" s="1"/>
  <c r="AA182" i="6"/>
  <c r="AA97" i="6"/>
  <c r="AA111" i="6"/>
  <c r="AA104" i="6"/>
  <c r="AA117" i="6"/>
  <c r="AB5" i="24"/>
  <c r="AB5" i="21"/>
  <c r="AB5" i="18"/>
  <c r="AB37" i="13"/>
  <c r="AB5" i="14"/>
  <c r="AB30" i="13"/>
  <c r="AB10" i="13"/>
  <c r="AB5" i="13"/>
  <c r="AB22" i="12"/>
  <c r="AB5" i="12"/>
  <c r="AB32" i="12"/>
  <c r="AB10" i="12"/>
  <c r="AB5" i="11"/>
  <c r="AB5" i="10"/>
  <c r="AB16" i="10"/>
  <c r="AB214" i="6"/>
  <c r="AB215" i="6" s="1"/>
  <c r="AB204" i="6"/>
  <c r="AB205" i="6" s="1"/>
  <c r="AB219" i="6"/>
  <c r="AB220" i="6" s="1"/>
  <c r="AB5" i="9"/>
  <c r="AB5" i="8"/>
  <c r="AB188" i="6"/>
  <c r="AB5" i="7"/>
  <c r="AB199" i="6"/>
  <c r="AB200" i="6" s="1"/>
  <c r="AB150" i="6"/>
  <c r="AB180" i="6"/>
  <c r="AB83" i="6"/>
  <c r="AB76" i="6"/>
  <c r="AB96" i="6"/>
  <c r="AB89" i="6"/>
  <c r="AB110" i="6"/>
  <c r="AB103" i="6"/>
  <c r="AB136" i="6"/>
  <c r="AB116" i="6"/>
  <c r="AB42" i="6"/>
  <c r="AB17" i="6"/>
  <c r="AB18" i="6" s="1"/>
  <c r="AB49" i="6"/>
  <c r="AC37" i="6"/>
  <c r="AC5" i="4" s="1"/>
  <c r="AB69" i="6"/>
  <c r="AB56" i="6"/>
  <c r="AB62" i="6"/>
  <c r="AB31" i="6"/>
  <c r="AB5" i="6"/>
  <c r="Y57" i="6"/>
  <c r="Y50" i="6"/>
  <c r="Y63" i="6"/>
  <c r="Y43" i="6"/>
  <c r="X17" i="21"/>
  <c r="Y38" i="13"/>
  <c r="Y40" i="13" s="1"/>
  <c r="X43" i="13"/>
  <c r="AC5" i="24" l="1"/>
  <c r="AC5" i="21"/>
  <c r="AC5" i="18"/>
  <c r="AC37" i="13"/>
  <c r="AC30" i="13"/>
  <c r="AC10" i="13"/>
  <c r="AC5" i="13"/>
  <c r="AC5" i="14"/>
  <c r="AC22" i="12"/>
  <c r="AC5" i="12"/>
  <c r="AC32" i="12"/>
  <c r="AC10" i="12"/>
  <c r="AC5" i="11"/>
  <c r="AC16" i="10"/>
  <c r="AC5" i="10"/>
  <c r="AC204" i="6"/>
  <c r="AC205" i="6" s="1"/>
  <c r="AC219" i="6"/>
  <c r="AC220" i="6" s="1"/>
  <c r="AC5" i="9"/>
  <c r="AC5" i="8"/>
  <c r="AC188" i="6"/>
  <c r="AC5" i="7"/>
  <c r="AC199" i="6"/>
  <c r="AC200" i="6" s="1"/>
  <c r="AC214" i="6"/>
  <c r="AC215" i="6" s="1"/>
  <c r="AC150" i="6"/>
  <c r="AC180" i="6"/>
  <c r="AC136" i="6"/>
  <c r="AC56" i="6"/>
  <c r="AC96" i="6"/>
  <c r="AC89" i="6"/>
  <c r="AC110" i="6"/>
  <c r="AC103" i="6"/>
  <c r="AC116" i="6"/>
  <c r="AC49" i="6"/>
  <c r="AD37" i="6"/>
  <c r="AD5" i="4" s="1"/>
  <c r="AC69" i="6"/>
  <c r="AC83" i="6"/>
  <c r="AC76" i="6"/>
  <c r="AC62" i="6"/>
  <c r="AC31" i="6"/>
  <c r="AC5" i="6"/>
  <c r="AC42" i="6"/>
  <c r="AC17" i="6"/>
  <c r="AC18" i="6" s="1"/>
  <c r="O8" i="21"/>
  <c r="O9" i="21" s="1"/>
  <c r="P17" i="10"/>
  <c r="Z151" i="6"/>
  <c r="Z172" i="6"/>
  <c r="W11" i="21"/>
  <c r="X33" i="12"/>
  <c r="X36" i="12" s="1"/>
  <c r="AB131" i="6"/>
  <c r="AB24" i="6"/>
  <c r="AB25" i="6" s="1"/>
  <c r="AB2" i="4" s="1"/>
  <c r="AB8" i="24"/>
  <c r="AB35" i="12"/>
  <c r="AB97" i="6"/>
  <c r="AB111" i="6"/>
  <c r="AB104" i="6"/>
  <c r="AB117" i="6"/>
  <c r="AB182" i="6"/>
  <c r="AB90" i="6"/>
  <c r="AB70" i="6"/>
  <c r="AB84" i="6"/>
  <c r="AB77" i="6"/>
  <c r="AA2" i="24"/>
  <c r="AA2" i="21"/>
  <c r="AA2" i="18"/>
  <c r="AA2" i="14"/>
  <c r="AA2" i="13"/>
  <c r="AA2" i="12"/>
  <c r="AA2" i="9"/>
  <c r="AA2" i="11"/>
  <c r="AA2" i="10"/>
  <c r="AA2" i="8"/>
  <c r="AA2" i="7"/>
  <c r="AA157" i="6"/>
  <c r="AA187" i="6"/>
  <c r="AA189" i="6" s="1"/>
  <c r="AA181" i="6"/>
  <c r="AA130" i="6"/>
  <c r="AA132" i="6" s="1"/>
  <c r="AA137" i="6" s="1"/>
  <c r="AA138" i="6" s="1"/>
  <c r="AA142" i="6" s="1"/>
  <c r="AA68" i="6"/>
  <c r="AA124" i="6"/>
  <c r="AA125" i="6" s="1"/>
  <c r="AA95" i="6"/>
  <c r="AA41" i="6"/>
  <c r="AA2" i="6"/>
  <c r="AA32" i="6"/>
  <c r="AA33" i="6" s="1"/>
  <c r="AA4" i="4" s="1"/>
  <c r="Z4" i="24"/>
  <c r="Z4" i="21"/>
  <c r="Z4" i="18"/>
  <c r="Z4" i="14"/>
  <c r="Z4" i="13"/>
  <c r="Z4" i="12"/>
  <c r="Z4" i="11"/>
  <c r="Z4" i="10"/>
  <c r="Z4" i="9"/>
  <c r="Z4" i="8"/>
  <c r="Z4" i="7"/>
  <c r="Z109" i="6"/>
  <c r="Z55" i="6"/>
  <c r="Z82" i="6"/>
  <c r="Z4" i="6"/>
  <c r="Z63" i="6"/>
  <c r="Z57" i="6"/>
  <c r="Z50" i="6"/>
  <c r="Z43" i="6"/>
  <c r="Y17" i="21"/>
  <c r="Z38" i="13"/>
  <c r="Z40" i="13" s="1"/>
  <c r="Y43" i="13"/>
  <c r="AA151" i="6" l="1"/>
  <c r="AA172" i="6"/>
  <c r="AB2" i="24"/>
  <c r="AB2" i="21"/>
  <c r="AB2" i="18"/>
  <c r="AB2" i="14"/>
  <c r="AB2" i="13"/>
  <c r="AB2" i="12"/>
  <c r="AB2" i="11"/>
  <c r="AB2" i="10"/>
  <c r="AB2" i="9"/>
  <c r="AB2" i="8"/>
  <c r="AB2" i="7"/>
  <c r="AB157" i="6"/>
  <c r="AB187" i="6"/>
  <c r="AB189" i="6" s="1"/>
  <c r="AB181" i="6"/>
  <c r="AB130" i="6"/>
  <c r="AB132" i="6" s="1"/>
  <c r="AB137" i="6" s="1"/>
  <c r="AB138" i="6" s="1"/>
  <c r="AB142" i="6" s="1"/>
  <c r="AB68" i="6"/>
  <c r="AB124" i="6"/>
  <c r="AB125" i="6" s="1"/>
  <c r="AB95" i="6"/>
  <c r="AB41" i="6"/>
  <c r="AB2" i="6"/>
  <c r="AB32" i="6"/>
  <c r="AB33" i="6" s="1"/>
  <c r="AB4" i="4" s="1"/>
  <c r="AC8" i="24"/>
  <c r="AC35" i="12"/>
  <c r="X11" i="21"/>
  <c r="Y33" i="12"/>
  <c r="Y36" i="12" s="1"/>
  <c r="P25" i="10"/>
  <c r="P26" i="10" s="1"/>
  <c r="AC131" i="6"/>
  <c r="AC24" i="6"/>
  <c r="AC25" i="6" s="1"/>
  <c r="AC2" i="4" s="1"/>
  <c r="AD5" i="24"/>
  <c r="AD5" i="21"/>
  <c r="AD5" i="18"/>
  <c r="AD5" i="14"/>
  <c r="AD30" i="13"/>
  <c r="AD10" i="13"/>
  <c r="AD37" i="13"/>
  <c r="AD5" i="13"/>
  <c r="AD22" i="12"/>
  <c r="AD5" i="12"/>
  <c r="AD32" i="12"/>
  <c r="AD10" i="12"/>
  <c r="AD16" i="10"/>
  <c r="AD5" i="10"/>
  <c r="AD5" i="11"/>
  <c r="AD219" i="6"/>
  <c r="AD220" i="6" s="1"/>
  <c r="AD5" i="9"/>
  <c r="AD5" i="8"/>
  <c r="AD188" i="6"/>
  <c r="AD5" i="7"/>
  <c r="AD214" i="6"/>
  <c r="AD215" i="6" s="1"/>
  <c r="AD199" i="6"/>
  <c r="AD200" i="6" s="1"/>
  <c r="AD150" i="6"/>
  <c r="AD180" i="6"/>
  <c r="AD136" i="6"/>
  <c r="AD204" i="6"/>
  <c r="AD205" i="6" s="1"/>
  <c r="AD56" i="6"/>
  <c r="AD69" i="6"/>
  <c r="AD62" i="6"/>
  <c r="AD96" i="6"/>
  <c r="AD110" i="6"/>
  <c r="AD103" i="6"/>
  <c r="AD116" i="6"/>
  <c r="AD83" i="6"/>
  <c r="AD76" i="6"/>
  <c r="AD31" i="6"/>
  <c r="AD5" i="6"/>
  <c r="AD89" i="6"/>
  <c r="AD42" i="6"/>
  <c r="AD17" i="6"/>
  <c r="AD18" i="6" s="1"/>
  <c r="AD49" i="6"/>
  <c r="AE37" i="6"/>
  <c r="AE5" i="4" s="1"/>
  <c r="Z17" i="21"/>
  <c r="Z43" i="13"/>
  <c r="AA38" i="13"/>
  <c r="AA40" i="13" s="1"/>
  <c r="AA4" i="24"/>
  <c r="AA4" i="21"/>
  <c r="AA4" i="18"/>
  <c r="AA4" i="14"/>
  <c r="AA4" i="13"/>
  <c r="AA4" i="11"/>
  <c r="AA4" i="12"/>
  <c r="AA4" i="9"/>
  <c r="AA4" i="10"/>
  <c r="AA4" i="8"/>
  <c r="AA4" i="7"/>
  <c r="AA109" i="6"/>
  <c r="AA55" i="6"/>
  <c r="AA82" i="6"/>
  <c r="AA4" i="6"/>
  <c r="AA63" i="6"/>
  <c r="AA43" i="6"/>
  <c r="AA57" i="6"/>
  <c r="AA50" i="6"/>
  <c r="O23" i="13"/>
  <c r="AC182" i="6"/>
  <c r="AC97" i="6"/>
  <c r="AC111" i="6"/>
  <c r="AC104" i="6"/>
  <c r="AC117" i="6"/>
  <c r="AC70" i="6"/>
  <c r="AC90" i="6"/>
  <c r="AC84" i="6"/>
  <c r="AC77" i="6"/>
  <c r="AD131" i="6" l="1"/>
  <c r="AD24" i="6"/>
  <c r="AD25" i="6" s="1"/>
  <c r="AD2" i="4" s="1"/>
  <c r="AD97" i="6"/>
  <c r="AD111" i="6"/>
  <c r="AD104" i="6"/>
  <c r="AD117" i="6"/>
  <c r="AC2" i="24"/>
  <c r="AC2" i="21"/>
  <c r="AC2" i="18"/>
  <c r="AC2" i="14"/>
  <c r="AC2" i="13"/>
  <c r="AC2" i="12"/>
  <c r="AC2" i="9"/>
  <c r="AC2" i="11"/>
  <c r="AC2" i="7"/>
  <c r="AC2" i="10"/>
  <c r="AC2" i="8"/>
  <c r="AC157" i="6"/>
  <c r="AC187" i="6"/>
  <c r="AC189" i="6" s="1"/>
  <c r="AC181" i="6"/>
  <c r="AD182" i="6" s="1"/>
  <c r="AC130" i="6"/>
  <c r="AC132" i="6" s="1"/>
  <c r="AC137" i="6" s="1"/>
  <c r="AC138" i="6" s="1"/>
  <c r="AC142" i="6" s="1"/>
  <c r="AC124" i="6"/>
  <c r="AC125" i="6" s="1"/>
  <c r="AC95" i="6"/>
  <c r="AC41" i="6"/>
  <c r="AC2" i="6"/>
  <c r="AC32" i="6"/>
  <c r="AC33" i="6" s="1"/>
  <c r="AC4" i="4" s="1"/>
  <c r="AC68" i="6"/>
  <c r="Y11" i="21"/>
  <c r="Z33" i="12"/>
  <c r="Z36" i="12" s="1"/>
  <c r="AB4" i="24"/>
  <c r="AB4" i="21"/>
  <c r="AB4" i="18"/>
  <c r="AB4" i="14"/>
  <c r="AB4" i="13"/>
  <c r="AB4" i="11"/>
  <c r="AB4" i="12"/>
  <c r="AB4" i="10"/>
  <c r="AB4" i="9"/>
  <c r="AB4" i="8"/>
  <c r="AB4" i="7"/>
  <c r="AB82" i="6"/>
  <c r="AB109" i="6"/>
  <c r="AB4" i="6"/>
  <c r="AB55" i="6"/>
  <c r="AB57" i="6"/>
  <c r="AB50" i="6"/>
  <c r="AB63" i="6"/>
  <c r="AB43" i="6"/>
  <c r="P27" i="10"/>
  <c r="P15" i="18" s="1"/>
  <c r="P19" i="10"/>
  <c r="P20" i="10" s="1"/>
  <c r="AA17" i="21"/>
  <c r="AA43" i="13"/>
  <c r="AB38" i="13"/>
  <c r="AB40" i="13" s="1"/>
  <c r="AE5" i="24"/>
  <c r="AE5" i="21"/>
  <c r="AE5" i="18"/>
  <c r="AE5" i="14"/>
  <c r="AE30" i="13"/>
  <c r="AE10" i="13"/>
  <c r="AE37" i="13"/>
  <c r="AE5" i="13"/>
  <c r="AE32" i="12"/>
  <c r="AE10" i="12"/>
  <c r="AE5" i="11"/>
  <c r="AE22" i="12"/>
  <c r="AE5" i="12"/>
  <c r="AE5" i="9"/>
  <c r="AE16" i="10"/>
  <c r="AE5" i="10"/>
  <c r="AE219" i="6"/>
  <c r="AE220" i="6" s="1"/>
  <c r="AE5" i="8"/>
  <c r="AE188" i="6"/>
  <c r="AE5" i="7"/>
  <c r="AE199" i="6"/>
  <c r="AE200" i="6" s="1"/>
  <c r="AE214" i="6"/>
  <c r="AE215" i="6" s="1"/>
  <c r="AE204" i="6"/>
  <c r="AE205" i="6" s="1"/>
  <c r="AE150" i="6"/>
  <c r="AE180" i="6"/>
  <c r="AE136" i="6"/>
  <c r="AE69" i="6"/>
  <c r="AE62" i="6"/>
  <c r="AE83" i="6"/>
  <c r="AE76" i="6"/>
  <c r="AE96" i="6"/>
  <c r="AE110" i="6"/>
  <c r="AE103" i="6"/>
  <c r="AE116" i="6"/>
  <c r="AE56" i="6"/>
  <c r="AE31" i="6"/>
  <c r="AE5" i="6"/>
  <c r="AE89" i="6"/>
  <c r="AE42" i="6"/>
  <c r="AE17" i="6"/>
  <c r="AE18" i="6" s="1"/>
  <c r="AE49" i="6"/>
  <c r="AF37" i="6"/>
  <c r="AF5" i="4" s="1"/>
  <c r="AD8" i="24"/>
  <c r="AD35" i="12"/>
  <c r="AD70" i="6"/>
  <c r="AD84" i="6"/>
  <c r="AD77" i="6"/>
  <c r="AD90" i="6"/>
  <c r="AB151" i="6"/>
  <c r="AB172" i="6"/>
  <c r="AB17" i="21" l="1"/>
  <c r="AC38" i="13"/>
  <c r="AC40" i="13" s="1"/>
  <c r="AB43" i="13"/>
  <c r="AD2" i="24"/>
  <c r="AD2" i="21"/>
  <c r="AD2" i="18"/>
  <c r="AD2" i="14"/>
  <c r="AD2" i="13"/>
  <c r="AD2" i="12"/>
  <c r="AD2" i="11"/>
  <c r="AD2" i="7"/>
  <c r="AD2" i="9"/>
  <c r="AD2" i="10"/>
  <c r="AD2" i="8"/>
  <c r="AD187" i="6"/>
  <c r="AD189" i="6" s="1"/>
  <c r="AD181" i="6"/>
  <c r="AE182" i="6" s="1"/>
  <c r="AD157" i="6"/>
  <c r="AD130" i="6"/>
  <c r="AD132" i="6" s="1"/>
  <c r="AD137" i="6" s="1"/>
  <c r="AD138" i="6" s="1"/>
  <c r="AD142" i="6" s="1"/>
  <c r="AD124" i="6"/>
  <c r="AD125" i="6" s="1"/>
  <c r="AD95" i="6"/>
  <c r="AD2" i="6"/>
  <c r="AD32" i="6"/>
  <c r="AD33" i="6" s="1"/>
  <c r="AD4" i="4" s="1"/>
  <c r="AD68" i="6"/>
  <c r="AD41" i="6"/>
  <c r="Z11" i="21"/>
  <c r="AA33" i="12"/>
  <c r="AA36" i="12" s="1"/>
  <c r="AC151" i="6"/>
  <c r="AC172" i="6"/>
  <c r="AF5" i="24"/>
  <c r="AF5" i="21"/>
  <c r="AF5" i="18"/>
  <c r="AF5" i="14"/>
  <c r="AF30" i="13"/>
  <c r="AF37" i="13"/>
  <c r="AF5" i="13"/>
  <c r="AF10" i="13"/>
  <c r="AF32" i="12"/>
  <c r="AF10" i="12"/>
  <c r="AF5" i="11"/>
  <c r="AF22" i="12"/>
  <c r="AF5" i="12"/>
  <c r="AF16" i="10"/>
  <c r="AF5" i="10"/>
  <c r="AF5" i="9"/>
  <c r="AF5" i="8"/>
  <c r="AF5" i="7"/>
  <c r="AF199" i="6"/>
  <c r="AF200" i="6" s="1"/>
  <c r="AF214" i="6"/>
  <c r="AF215" i="6" s="1"/>
  <c r="AF204" i="6"/>
  <c r="AF205" i="6" s="1"/>
  <c r="AF219" i="6"/>
  <c r="AF220" i="6" s="1"/>
  <c r="AF188" i="6"/>
  <c r="AF180" i="6"/>
  <c r="AF136" i="6"/>
  <c r="AF150" i="6"/>
  <c r="AF83" i="6"/>
  <c r="AF76" i="6"/>
  <c r="AF96" i="6"/>
  <c r="AF89" i="6"/>
  <c r="AF110" i="6"/>
  <c r="AF103" i="6"/>
  <c r="AF116" i="6"/>
  <c r="AF56" i="6"/>
  <c r="AF69" i="6"/>
  <c r="AF62" i="6"/>
  <c r="AF31" i="6"/>
  <c r="AF5" i="6"/>
  <c r="AF42" i="6"/>
  <c r="AF17" i="6"/>
  <c r="AF18" i="6" s="1"/>
  <c r="AF49" i="6"/>
  <c r="AG37" i="6"/>
  <c r="AG5" i="4" s="1"/>
  <c r="AE97" i="6"/>
  <c r="AE111" i="6"/>
  <c r="AE104" i="6"/>
  <c r="AE117" i="6"/>
  <c r="AE8" i="24"/>
  <c r="AE35" i="12"/>
  <c r="AC57" i="6"/>
  <c r="AC63" i="6"/>
  <c r="AC50" i="6"/>
  <c r="AC43" i="6"/>
  <c r="AE131" i="6"/>
  <c r="AE24" i="6"/>
  <c r="AE25" i="6" s="1"/>
  <c r="AE2" i="4" s="1"/>
  <c r="AC4" i="24"/>
  <c r="AC4" i="21"/>
  <c r="AC4" i="18"/>
  <c r="AC4" i="14"/>
  <c r="AC4" i="13"/>
  <c r="AC4" i="11"/>
  <c r="AC4" i="12"/>
  <c r="AC4" i="9"/>
  <c r="AC4" i="7"/>
  <c r="AC4" i="10"/>
  <c r="AC4" i="8"/>
  <c r="AC82" i="6"/>
  <c r="AC109" i="6"/>
  <c r="AC4" i="6"/>
  <c r="AC55" i="6"/>
  <c r="AE84" i="6"/>
  <c r="AE77" i="6"/>
  <c r="AE90" i="6"/>
  <c r="AE70" i="6"/>
  <c r="P8" i="21"/>
  <c r="P9" i="21" s="1"/>
  <c r="P23" i="13" s="1"/>
  <c r="Q17" i="10"/>
  <c r="AD4" i="24" l="1"/>
  <c r="AD4" i="21"/>
  <c r="AD4" i="18"/>
  <c r="AD4" i="14"/>
  <c r="AD4" i="13"/>
  <c r="AD4" i="12"/>
  <c r="AD4" i="11"/>
  <c r="AD4" i="10"/>
  <c r="AD4" i="9"/>
  <c r="AD4" i="7"/>
  <c r="AD4" i="8"/>
  <c r="AD109" i="6"/>
  <c r="AD4" i="6"/>
  <c r="AD55" i="6"/>
  <c r="AD82" i="6"/>
  <c r="AF8" i="24"/>
  <c r="AF35" i="12"/>
  <c r="AF131" i="6"/>
  <c r="AF24" i="6"/>
  <c r="AF25" i="6" s="1"/>
  <c r="AF2" i="4" s="1"/>
  <c r="AC17" i="21"/>
  <c r="AD38" i="13"/>
  <c r="AD40" i="13" s="1"/>
  <c r="AC43" i="13"/>
  <c r="AD151" i="6"/>
  <c r="AD172" i="6"/>
  <c r="Q25" i="10"/>
  <c r="Q26" i="10" s="1"/>
  <c r="AF97" i="6"/>
  <c r="AF111" i="6"/>
  <c r="AF104" i="6"/>
  <c r="AF117" i="6"/>
  <c r="AE2" i="24"/>
  <c r="AE2" i="21"/>
  <c r="AE2" i="18"/>
  <c r="AE2" i="14"/>
  <c r="AE2" i="13"/>
  <c r="AE2" i="12"/>
  <c r="AE2" i="10"/>
  <c r="AE2" i="9"/>
  <c r="AE2" i="11"/>
  <c r="AE2" i="7"/>
  <c r="AE2" i="8"/>
  <c r="AE187" i="6"/>
  <c r="AE189" i="6" s="1"/>
  <c r="AE181" i="6"/>
  <c r="AF182" i="6" s="1"/>
  <c r="AE157" i="6"/>
  <c r="AE130" i="6"/>
  <c r="AE132" i="6" s="1"/>
  <c r="AE137" i="6" s="1"/>
  <c r="AE138" i="6" s="1"/>
  <c r="AE142" i="6" s="1"/>
  <c r="AE68" i="6"/>
  <c r="AE124" i="6"/>
  <c r="AE125" i="6" s="1"/>
  <c r="AE95" i="6"/>
  <c r="AE32" i="6"/>
  <c r="AE33" i="6" s="1"/>
  <c r="AE4" i="4" s="1"/>
  <c r="AE41" i="6"/>
  <c r="AE2" i="6"/>
  <c r="AF90" i="6"/>
  <c r="AF70" i="6"/>
  <c r="AF84" i="6"/>
  <c r="AF77" i="6"/>
  <c r="AA11" i="21"/>
  <c r="AB33" i="12"/>
  <c r="AB36" i="12" s="1"/>
  <c r="AG5" i="24"/>
  <c r="AG5" i="21"/>
  <c r="AG5" i="18"/>
  <c r="AG37" i="13"/>
  <c r="AG5" i="14"/>
  <c r="AG30" i="13"/>
  <c r="AG5" i="13"/>
  <c r="AG10" i="13"/>
  <c r="AG5" i="11"/>
  <c r="AG22" i="12"/>
  <c r="AG5" i="12"/>
  <c r="AG32" i="12"/>
  <c r="AG10" i="12"/>
  <c r="AG16" i="10"/>
  <c r="AG5" i="9"/>
  <c r="AG5" i="7"/>
  <c r="AG199" i="6"/>
  <c r="AG200" i="6" s="1"/>
  <c r="AG214" i="6"/>
  <c r="AG215" i="6" s="1"/>
  <c r="AG5" i="10"/>
  <c r="AG219" i="6"/>
  <c r="AG220" i="6" s="1"/>
  <c r="AG5" i="8"/>
  <c r="AG188" i="6"/>
  <c r="AG136" i="6"/>
  <c r="AG204" i="6"/>
  <c r="AG205" i="6" s="1"/>
  <c r="AG180" i="6"/>
  <c r="AG96" i="6"/>
  <c r="AG89" i="6"/>
  <c r="AG110" i="6"/>
  <c r="AG103" i="6"/>
  <c r="AG116" i="6"/>
  <c r="AG150" i="6"/>
  <c r="AG56" i="6"/>
  <c r="AG69" i="6"/>
  <c r="AG62" i="6"/>
  <c r="AG83" i="6"/>
  <c r="AG76" i="6"/>
  <c r="AG31" i="6"/>
  <c r="AG5" i="6"/>
  <c r="AG42" i="6"/>
  <c r="AG17" i="6"/>
  <c r="AG18" i="6" s="1"/>
  <c r="AG49" i="6"/>
  <c r="AH37" i="6"/>
  <c r="AH5" i="4" s="1"/>
  <c r="AD63" i="6"/>
  <c r="AD57" i="6"/>
  <c r="AD50" i="6"/>
  <c r="AD43" i="6"/>
  <c r="AD17" i="21" l="1"/>
  <c r="AD43" i="13"/>
  <c r="AE38" i="13"/>
  <c r="AE40" i="13" s="1"/>
  <c r="AE57" i="6"/>
  <c r="AE63" i="6"/>
  <c r="AE50" i="6"/>
  <c r="AE43" i="6"/>
  <c r="Q27" i="10"/>
  <c r="Q15" i="18" s="1"/>
  <c r="Q19" i="10"/>
  <c r="Q20" i="10" s="1"/>
  <c r="AG70" i="6"/>
  <c r="AG84" i="6"/>
  <c r="AG77" i="6"/>
  <c r="AG90" i="6"/>
  <c r="AE4" i="24"/>
  <c r="AE4" i="21"/>
  <c r="AE4" i="18"/>
  <c r="AE4" i="14"/>
  <c r="AE4" i="13"/>
  <c r="AE4" i="12"/>
  <c r="AE4" i="11"/>
  <c r="AE4" i="10"/>
  <c r="AE4" i="9"/>
  <c r="AE4" i="7"/>
  <c r="AE4" i="8"/>
  <c r="AE55" i="6"/>
  <c r="AE109" i="6"/>
  <c r="AE82" i="6"/>
  <c r="AE4" i="6"/>
  <c r="AG8" i="24"/>
  <c r="AG35" i="12"/>
  <c r="AG131" i="6"/>
  <c r="AG24" i="6"/>
  <c r="AG25" i="6" s="1"/>
  <c r="AG2" i="4" s="1"/>
  <c r="AG111" i="6"/>
  <c r="AG104" i="6"/>
  <c r="AG117" i="6"/>
  <c r="AG97" i="6"/>
  <c r="AB11" i="21"/>
  <c r="AC33" i="12"/>
  <c r="AC36" i="12" s="1"/>
  <c r="AE172" i="6"/>
  <c r="AE151" i="6"/>
  <c r="AH5" i="24"/>
  <c r="AH5" i="21"/>
  <c r="AH5" i="18"/>
  <c r="AH37" i="13"/>
  <c r="AH5" i="14"/>
  <c r="AH30" i="13"/>
  <c r="AH5" i="13"/>
  <c r="AH10" i="13"/>
  <c r="AH22" i="12"/>
  <c r="AH5" i="12"/>
  <c r="AH32" i="12"/>
  <c r="AH10" i="12"/>
  <c r="AH5" i="11"/>
  <c r="AH5" i="10"/>
  <c r="AH16" i="10"/>
  <c r="AH5" i="9"/>
  <c r="AH5" i="7"/>
  <c r="AH199" i="6"/>
  <c r="AH200" i="6" s="1"/>
  <c r="AH214" i="6"/>
  <c r="AH215" i="6" s="1"/>
  <c r="AH204" i="6"/>
  <c r="AH205" i="6" s="1"/>
  <c r="AH219" i="6"/>
  <c r="AH220" i="6" s="1"/>
  <c r="AH5" i="8"/>
  <c r="AH188" i="6"/>
  <c r="AH136" i="6"/>
  <c r="AH180" i="6"/>
  <c r="AH110" i="6"/>
  <c r="AH103" i="6"/>
  <c r="AH116" i="6"/>
  <c r="AH150" i="6"/>
  <c r="AH56" i="6"/>
  <c r="AH69" i="6"/>
  <c r="AH62" i="6"/>
  <c r="AH83" i="6"/>
  <c r="AH76" i="6"/>
  <c r="AH96" i="6"/>
  <c r="AH89" i="6"/>
  <c r="AH5" i="6"/>
  <c r="AH42" i="6"/>
  <c r="AH17" i="6"/>
  <c r="AH18" i="6" s="1"/>
  <c r="AH49" i="6"/>
  <c r="AI37" i="6"/>
  <c r="AI5" i="4" s="1"/>
  <c r="AH31" i="6"/>
  <c r="AF2" i="24"/>
  <c r="AF2" i="21"/>
  <c r="AF2" i="18"/>
  <c r="AF2" i="14"/>
  <c r="AF2" i="13"/>
  <c r="AF2" i="12"/>
  <c r="AF2" i="10"/>
  <c r="AF2" i="11"/>
  <c r="AF2" i="9"/>
  <c r="AF2" i="8"/>
  <c r="AF2" i="7"/>
  <c r="AF157" i="6"/>
  <c r="AF187" i="6"/>
  <c r="AF189" i="6" s="1"/>
  <c r="AF181" i="6"/>
  <c r="AF130" i="6"/>
  <c r="AF132" i="6" s="1"/>
  <c r="AF137" i="6" s="1"/>
  <c r="AF138" i="6" s="1"/>
  <c r="AF142" i="6" s="1"/>
  <c r="AF68" i="6"/>
  <c r="AF124" i="6"/>
  <c r="AF125" i="6" s="1"/>
  <c r="AF95" i="6"/>
  <c r="AF32" i="6"/>
  <c r="AF33" i="6" s="1"/>
  <c r="AF4" i="4" s="1"/>
  <c r="AF41" i="6"/>
  <c r="AF2" i="6"/>
  <c r="AG182" i="6"/>
  <c r="AF4" i="24" l="1"/>
  <c r="AF4" i="21"/>
  <c r="AF4" i="18"/>
  <c r="AF4" i="14"/>
  <c r="AF4" i="13"/>
  <c r="AF4" i="12"/>
  <c r="AF4" i="11"/>
  <c r="AF4" i="10"/>
  <c r="AF4" i="9"/>
  <c r="AF4" i="8"/>
  <c r="AF4" i="7"/>
  <c r="AF82" i="6"/>
  <c r="AF109" i="6"/>
  <c r="AF55" i="6"/>
  <c r="AF4" i="6"/>
  <c r="AH117" i="6"/>
  <c r="AH97" i="6"/>
  <c r="AH111" i="6"/>
  <c r="AH104" i="6"/>
  <c r="AE17" i="21"/>
  <c r="AE43" i="13"/>
  <c r="AF38" i="13"/>
  <c r="AF40" i="13" s="1"/>
  <c r="AH70" i="6"/>
  <c r="AH84" i="6"/>
  <c r="AH77" i="6"/>
  <c r="AH90" i="6"/>
  <c r="AF172" i="6"/>
  <c r="AF151" i="6"/>
  <c r="AH8" i="24"/>
  <c r="AH35" i="12"/>
  <c r="AI5" i="24"/>
  <c r="AI5" i="21"/>
  <c r="AI5" i="18"/>
  <c r="AI5" i="14"/>
  <c r="AI37" i="13"/>
  <c r="AI5" i="13"/>
  <c r="AI10" i="13"/>
  <c r="AI30" i="13"/>
  <c r="AI22" i="12"/>
  <c r="AI5" i="12"/>
  <c r="AI32" i="12"/>
  <c r="AI10" i="12"/>
  <c r="AI5" i="11"/>
  <c r="AI5" i="10"/>
  <c r="AI5" i="9"/>
  <c r="AI16" i="10"/>
  <c r="AI5" i="7"/>
  <c r="AI214" i="6"/>
  <c r="AI215" i="6" s="1"/>
  <c r="AI204" i="6"/>
  <c r="AI205" i="6" s="1"/>
  <c r="AI219" i="6"/>
  <c r="AI220" i="6" s="1"/>
  <c r="AI5" i="8"/>
  <c r="AI150" i="6"/>
  <c r="AI180" i="6"/>
  <c r="AI199" i="6"/>
  <c r="AI200" i="6" s="1"/>
  <c r="AI188" i="6"/>
  <c r="AI116" i="6"/>
  <c r="AI69" i="6"/>
  <c r="AI62" i="6"/>
  <c r="AI83" i="6"/>
  <c r="AI76" i="6"/>
  <c r="AI136" i="6"/>
  <c r="AI96" i="6"/>
  <c r="AI89" i="6"/>
  <c r="AI110" i="6"/>
  <c r="AI103" i="6"/>
  <c r="AI42" i="6"/>
  <c r="AI17" i="6"/>
  <c r="AI18" i="6" s="1"/>
  <c r="AI49" i="6"/>
  <c r="AJ37" i="6"/>
  <c r="AJ5" i="4" s="1"/>
  <c r="AI56" i="6"/>
  <c r="AI31" i="6"/>
  <c r="AI5" i="6"/>
  <c r="AG2" i="24"/>
  <c r="AG2" i="21"/>
  <c r="AG2" i="18"/>
  <c r="AG2" i="14"/>
  <c r="AG2" i="13"/>
  <c r="AG2" i="12"/>
  <c r="AG2" i="11"/>
  <c r="AG2" i="10"/>
  <c r="AG2" i="9"/>
  <c r="AG2" i="8"/>
  <c r="AG2" i="7"/>
  <c r="AG157" i="6"/>
  <c r="AG124" i="6"/>
  <c r="AG125" i="6" s="1"/>
  <c r="AG95" i="6"/>
  <c r="AG181" i="6"/>
  <c r="AG187" i="6"/>
  <c r="AG189" i="6" s="1"/>
  <c r="AG130" i="6"/>
  <c r="AG132" i="6" s="1"/>
  <c r="AG137" i="6" s="1"/>
  <c r="AG138" i="6" s="1"/>
  <c r="AG142" i="6" s="1"/>
  <c r="AG68" i="6"/>
  <c r="AG41" i="6"/>
  <c r="AG2" i="6"/>
  <c r="AG32" i="6"/>
  <c r="AG33" i="6" s="1"/>
  <c r="AG4" i="4" s="1"/>
  <c r="AH182" i="6"/>
  <c r="AH131" i="6"/>
  <c r="AH24" i="6"/>
  <c r="AH25" i="6" s="1"/>
  <c r="AH2" i="4" s="1"/>
  <c r="AF57" i="6"/>
  <c r="AF50" i="6"/>
  <c r="AF63" i="6"/>
  <c r="AF43" i="6"/>
  <c r="AC11" i="21"/>
  <c r="AD33" i="12"/>
  <c r="AD36" i="12" s="1"/>
  <c r="Q8" i="21"/>
  <c r="Q9" i="21" s="1"/>
  <c r="Q23" i="13" s="1"/>
  <c r="R17" i="10"/>
  <c r="AG4" i="24" l="1"/>
  <c r="AG4" i="21"/>
  <c r="AG4" i="18"/>
  <c r="AG4" i="14"/>
  <c r="AG4" i="13"/>
  <c r="AG4" i="12"/>
  <c r="AG4" i="11"/>
  <c r="AG4" i="10"/>
  <c r="AG4" i="8"/>
  <c r="AG4" i="7"/>
  <c r="AG4" i="9"/>
  <c r="AG82" i="6"/>
  <c r="AG109" i="6"/>
  <c r="AG55" i="6"/>
  <c r="AG4" i="6"/>
  <c r="AG172" i="6"/>
  <c r="AG151" i="6"/>
  <c r="AF17" i="21"/>
  <c r="AG38" i="13"/>
  <c r="AG40" i="13" s="1"/>
  <c r="AF43" i="13"/>
  <c r="AI131" i="6"/>
  <c r="AI24" i="6"/>
  <c r="AI25" i="6" s="1"/>
  <c r="AI2" i="4" s="1"/>
  <c r="AI97" i="6"/>
  <c r="AI111" i="6"/>
  <c r="AI104" i="6"/>
  <c r="AI117" i="6"/>
  <c r="AI84" i="6"/>
  <c r="AI77" i="6"/>
  <c r="AI90" i="6"/>
  <c r="AI70" i="6"/>
  <c r="AI8" i="24"/>
  <c r="AI35" i="12"/>
  <c r="AG57" i="6"/>
  <c r="AG50" i="6"/>
  <c r="AG63" i="6"/>
  <c r="AG43" i="6"/>
  <c r="R25" i="10"/>
  <c r="R26" i="10" s="1"/>
  <c r="AH2" i="24"/>
  <c r="AH2" i="21"/>
  <c r="AH2" i="18"/>
  <c r="AH2" i="14"/>
  <c r="AH2" i="13"/>
  <c r="AH2" i="12"/>
  <c r="AH2" i="11"/>
  <c r="AH2" i="10"/>
  <c r="AH2" i="8"/>
  <c r="AH2" i="7"/>
  <c r="AH2" i="9"/>
  <c r="AH157" i="6"/>
  <c r="AH187" i="6"/>
  <c r="AH189" i="6" s="1"/>
  <c r="AH181" i="6"/>
  <c r="AI182" i="6" s="1"/>
  <c r="AH95" i="6"/>
  <c r="AH130" i="6"/>
  <c r="AH132" i="6" s="1"/>
  <c r="AH137" i="6" s="1"/>
  <c r="AH138" i="6" s="1"/>
  <c r="AH142" i="6" s="1"/>
  <c r="AH68" i="6"/>
  <c r="AH124" i="6"/>
  <c r="AH125" i="6" s="1"/>
  <c r="AH41" i="6"/>
  <c r="AH2" i="6"/>
  <c r="AH32" i="6"/>
  <c r="AH33" i="6" s="1"/>
  <c r="AH4" i="4" s="1"/>
  <c r="AJ5" i="24"/>
  <c r="AJ5" i="21"/>
  <c r="AJ5" i="18"/>
  <c r="AJ37" i="13"/>
  <c r="AJ10" i="13"/>
  <c r="AJ5" i="14"/>
  <c r="AJ30" i="13"/>
  <c r="AJ5" i="13"/>
  <c r="AJ22" i="12"/>
  <c r="AJ5" i="12"/>
  <c r="AJ32" i="12"/>
  <c r="AJ10" i="12"/>
  <c r="AJ5" i="11"/>
  <c r="AJ5" i="10"/>
  <c r="AJ16" i="10"/>
  <c r="AJ5" i="9"/>
  <c r="AJ214" i="6"/>
  <c r="AJ215" i="6" s="1"/>
  <c r="AJ204" i="6"/>
  <c r="AJ205" i="6" s="1"/>
  <c r="AJ219" i="6"/>
  <c r="AJ220" i="6" s="1"/>
  <c r="AJ5" i="8"/>
  <c r="AJ188" i="6"/>
  <c r="AJ5" i="7"/>
  <c r="AJ199" i="6"/>
  <c r="AJ200" i="6" s="1"/>
  <c r="AJ150" i="6"/>
  <c r="AJ180" i="6"/>
  <c r="AJ83" i="6"/>
  <c r="AJ76" i="6"/>
  <c r="AJ136" i="6"/>
  <c r="AJ96" i="6"/>
  <c r="AJ89" i="6"/>
  <c r="AJ110" i="6"/>
  <c r="AJ103" i="6"/>
  <c r="AJ116" i="6"/>
  <c r="AJ69" i="6"/>
  <c r="AJ42" i="6"/>
  <c r="AJ17" i="6"/>
  <c r="AJ18" i="6" s="1"/>
  <c r="AJ49" i="6"/>
  <c r="AK37" i="6"/>
  <c r="AK5" i="4" s="1"/>
  <c r="AJ56" i="6"/>
  <c r="AJ62" i="6"/>
  <c r="AJ31" i="6"/>
  <c r="AJ5" i="6"/>
  <c r="AD11" i="21"/>
  <c r="AE33" i="12"/>
  <c r="AE36" i="12" s="1"/>
  <c r="AJ131" i="6" l="1"/>
  <c r="AJ24" i="6"/>
  <c r="AJ25" i="6" s="1"/>
  <c r="AJ2" i="4" s="1"/>
  <c r="AJ90" i="6"/>
  <c r="AJ70" i="6"/>
  <c r="AJ84" i="6"/>
  <c r="AJ77" i="6"/>
  <c r="R27" i="10"/>
  <c r="R15" i="18" s="1"/>
  <c r="R19" i="10"/>
  <c r="R20" i="10" s="1"/>
  <c r="AJ97" i="6"/>
  <c r="AJ111" i="6"/>
  <c r="AJ104" i="6"/>
  <c r="AJ117" i="6"/>
  <c r="AG17" i="21"/>
  <c r="AH38" i="13"/>
  <c r="AH40" i="13" s="1"/>
  <c r="AG43" i="13"/>
  <c r="AH151" i="6"/>
  <c r="AH172" i="6"/>
  <c r="AE11" i="21"/>
  <c r="AF33" i="12"/>
  <c r="AF36" i="12" s="1"/>
  <c r="AH63" i="6"/>
  <c r="AH43" i="6"/>
  <c r="AH50" i="6"/>
  <c r="AH57" i="6"/>
  <c r="AI2" i="24"/>
  <c r="AI2" i="21"/>
  <c r="AI2" i="18"/>
  <c r="AI2" i="14"/>
  <c r="AI2" i="13"/>
  <c r="AI2" i="12"/>
  <c r="AI2" i="9"/>
  <c r="AI2" i="11"/>
  <c r="AI2" i="10"/>
  <c r="AI2" i="8"/>
  <c r="AI2" i="7"/>
  <c r="AI157" i="6"/>
  <c r="AI187" i="6"/>
  <c r="AI189" i="6" s="1"/>
  <c r="AI181" i="6"/>
  <c r="AJ182" i="6" s="1"/>
  <c r="AI130" i="6"/>
  <c r="AI132" i="6" s="1"/>
  <c r="AI137" i="6" s="1"/>
  <c r="AI138" i="6" s="1"/>
  <c r="AI142" i="6" s="1"/>
  <c r="AI68" i="6"/>
  <c r="AI124" i="6"/>
  <c r="AI125" i="6" s="1"/>
  <c r="AI95" i="6"/>
  <c r="AI41" i="6"/>
  <c r="AI2" i="6"/>
  <c r="AI32" i="6"/>
  <c r="AI33" i="6" s="1"/>
  <c r="AI4" i="4" s="1"/>
  <c r="AJ8" i="24"/>
  <c r="AJ35" i="12"/>
  <c r="AK5" i="24"/>
  <c r="AK5" i="21"/>
  <c r="AK5" i="18"/>
  <c r="AK37" i="13"/>
  <c r="AK10" i="13"/>
  <c r="AK5" i="14"/>
  <c r="AK30" i="13"/>
  <c r="AK5" i="13"/>
  <c r="AK22" i="12"/>
  <c r="AK5" i="12"/>
  <c r="AK32" i="12"/>
  <c r="AK10" i="12"/>
  <c r="AK5" i="11"/>
  <c r="AK16" i="10"/>
  <c r="AK5" i="10"/>
  <c r="AK204" i="6"/>
  <c r="AK205" i="6" s="1"/>
  <c r="AK219" i="6"/>
  <c r="AK220" i="6" s="1"/>
  <c r="AK5" i="8"/>
  <c r="AK188" i="6"/>
  <c r="AK5" i="7"/>
  <c r="AK199" i="6"/>
  <c r="AK200" i="6" s="1"/>
  <c r="AK5" i="9"/>
  <c r="AK214" i="6"/>
  <c r="AK215" i="6" s="1"/>
  <c r="AK150" i="6"/>
  <c r="AK180" i="6"/>
  <c r="AK136" i="6"/>
  <c r="AK56" i="6"/>
  <c r="AK96" i="6"/>
  <c r="AK89" i="6"/>
  <c r="AK110" i="6"/>
  <c r="AK103" i="6"/>
  <c r="AK116" i="6"/>
  <c r="AK49" i="6"/>
  <c r="AL37" i="6"/>
  <c r="AL5" i="4" s="1"/>
  <c r="AK83" i="6"/>
  <c r="AK76" i="6"/>
  <c r="AK62" i="6"/>
  <c r="AK31" i="6"/>
  <c r="AK5" i="6"/>
  <c r="AK69" i="6"/>
  <c r="AK42" i="6"/>
  <c r="AK17" i="6"/>
  <c r="AK18" i="6" s="1"/>
  <c r="AH4" i="24"/>
  <c r="AH4" i="21"/>
  <c r="AH4" i="18"/>
  <c r="AH4" i="14"/>
  <c r="AH4" i="13"/>
  <c r="AH4" i="12"/>
  <c r="AH4" i="11"/>
  <c r="AH4" i="10"/>
  <c r="AH4" i="8"/>
  <c r="AH4" i="7"/>
  <c r="AH4" i="9"/>
  <c r="AH109" i="6"/>
  <c r="AH55" i="6"/>
  <c r="AH82" i="6"/>
  <c r="AH4" i="6"/>
  <c r="AK70" i="6" l="1"/>
  <c r="AK90" i="6"/>
  <c r="AK84" i="6"/>
  <c r="AK77" i="6"/>
  <c r="AJ2" i="24"/>
  <c r="AJ2" i="21"/>
  <c r="AJ2" i="18"/>
  <c r="AJ2" i="14"/>
  <c r="AJ2" i="13"/>
  <c r="AJ2" i="12"/>
  <c r="AJ2" i="11"/>
  <c r="AJ2" i="10"/>
  <c r="AJ2" i="9"/>
  <c r="AJ2" i="8"/>
  <c r="AJ2" i="7"/>
  <c r="AJ157" i="6"/>
  <c r="AJ187" i="6"/>
  <c r="AJ189" i="6" s="1"/>
  <c r="AJ181" i="6"/>
  <c r="AK182" i="6" s="1"/>
  <c r="AJ130" i="6"/>
  <c r="AJ132" i="6" s="1"/>
  <c r="AJ137" i="6" s="1"/>
  <c r="AJ138" i="6" s="1"/>
  <c r="AJ142" i="6" s="1"/>
  <c r="AJ68" i="6"/>
  <c r="AJ124" i="6"/>
  <c r="AJ125" i="6" s="1"/>
  <c r="AJ95" i="6"/>
  <c r="AJ41" i="6"/>
  <c r="AJ2" i="6"/>
  <c r="AJ32" i="6"/>
  <c r="AJ33" i="6" s="1"/>
  <c r="AJ4" i="4" s="1"/>
  <c r="AF11" i="21"/>
  <c r="AG33" i="12"/>
  <c r="AG36" i="12" s="1"/>
  <c r="AI151" i="6"/>
  <c r="AI172" i="6"/>
  <c r="AH17" i="21"/>
  <c r="AH43" i="13"/>
  <c r="AI38" i="13"/>
  <c r="AI40" i="13" s="1"/>
  <c r="R8" i="21"/>
  <c r="R9" i="21" s="1"/>
  <c r="R23" i="13" s="1"/>
  <c r="S17" i="10"/>
  <c r="AK8" i="24"/>
  <c r="AK35" i="12"/>
  <c r="AK131" i="6"/>
  <c r="AK24" i="6"/>
  <c r="AK25" i="6" s="1"/>
  <c r="AK2" i="4" s="1"/>
  <c r="AL5" i="24"/>
  <c r="AL5" i="21"/>
  <c r="AL5" i="18"/>
  <c r="AL5" i="14"/>
  <c r="AL37" i="13"/>
  <c r="AL10" i="13"/>
  <c r="AL30" i="13"/>
  <c r="AL5" i="13"/>
  <c r="AL22" i="12"/>
  <c r="AL5" i="12"/>
  <c r="AL32" i="12"/>
  <c r="AL10" i="12"/>
  <c r="AL16" i="10"/>
  <c r="AL5" i="11"/>
  <c r="AL5" i="10"/>
  <c r="AL219" i="6"/>
  <c r="AL220" i="6" s="1"/>
  <c r="AL5" i="8"/>
  <c r="AL188" i="6"/>
  <c r="AL5" i="7"/>
  <c r="AL5" i="9"/>
  <c r="AL214" i="6"/>
  <c r="AL215" i="6" s="1"/>
  <c r="AL150" i="6"/>
  <c r="AL180" i="6"/>
  <c r="AL136" i="6"/>
  <c r="AL204" i="6"/>
  <c r="AL205" i="6" s="1"/>
  <c r="AL199" i="6"/>
  <c r="AL200" i="6" s="1"/>
  <c r="AL56" i="6"/>
  <c r="AL69" i="6"/>
  <c r="AL62" i="6"/>
  <c r="AL96" i="6"/>
  <c r="AL110" i="6"/>
  <c r="AL103" i="6"/>
  <c r="AL116" i="6"/>
  <c r="AL83" i="6"/>
  <c r="AL76" i="6"/>
  <c r="AL89" i="6"/>
  <c r="AL31" i="6"/>
  <c r="AL5" i="6"/>
  <c r="AL42" i="6"/>
  <c r="AL17" i="6"/>
  <c r="AL18" i="6" s="1"/>
  <c r="AL49" i="6"/>
  <c r="AM37" i="6"/>
  <c r="AM5" i="4" s="1"/>
  <c r="AK97" i="6"/>
  <c r="AK111" i="6"/>
  <c r="AK104" i="6"/>
  <c r="AK117" i="6"/>
  <c r="AI4" i="24"/>
  <c r="AI4" i="21"/>
  <c r="AI4" i="18"/>
  <c r="AI4" i="14"/>
  <c r="AI4" i="13"/>
  <c r="AI4" i="11"/>
  <c r="AI4" i="12"/>
  <c r="AI4" i="9"/>
  <c r="AI4" i="10"/>
  <c r="AI4" i="8"/>
  <c r="AI4" i="7"/>
  <c r="AI109" i="6"/>
  <c r="AI55" i="6"/>
  <c r="AI82" i="6"/>
  <c r="AI4" i="6"/>
  <c r="AI43" i="6"/>
  <c r="AI50" i="6"/>
  <c r="AI57" i="6"/>
  <c r="AI63" i="6"/>
  <c r="AJ4" i="24" l="1"/>
  <c r="AJ4" i="21"/>
  <c r="AJ4" i="18"/>
  <c r="AJ4" i="14"/>
  <c r="AJ4" i="13"/>
  <c r="AJ4" i="11"/>
  <c r="AJ4" i="12"/>
  <c r="AJ4" i="10"/>
  <c r="AJ4" i="9"/>
  <c r="AJ4" i="8"/>
  <c r="AJ4" i="7"/>
  <c r="AJ82" i="6"/>
  <c r="AJ109" i="6"/>
  <c r="AJ55" i="6"/>
  <c r="AJ4" i="6"/>
  <c r="AJ57" i="6"/>
  <c r="AJ50" i="6"/>
  <c r="AJ63" i="6"/>
  <c r="AJ43" i="6"/>
  <c r="AL97" i="6"/>
  <c r="AL111" i="6"/>
  <c r="AL104" i="6"/>
  <c r="AL117" i="6"/>
  <c r="AI17" i="21"/>
  <c r="AI43" i="13"/>
  <c r="AJ38" i="13"/>
  <c r="AJ40" i="13" s="1"/>
  <c r="AL70" i="6"/>
  <c r="AL84" i="6"/>
  <c r="AL77" i="6"/>
  <c r="AL90" i="6"/>
  <c r="AK2" i="24"/>
  <c r="AK2" i="21"/>
  <c r="AK2" i="18"/>
  <c r="AK2" i="14"/>
  <c r="AK2" i="13"/>
  <c r="AK2" i="12"/>
  <c r="AK2" i="9"/>
  <c r="AK2" i="11"/>
  <c r="AK2" i="7"/>
  <c r="AK2" i="10"/>
  <c r="AK2" i="8"/>
  <c r="AK157" i="6"/>
  <c r="AK187" i="6"/>
  <c r="AK189" i="6" s="1"/>
  <c r="AK181" i="6"/>
  <c r="AL182" i="6" s="1"/>
  <c r="AK130" i="6"/>
  <c r="AK132" i="6" s="1"/>
  <c r="AK137" i="6" s="1"/>
  <c r="AK138" i="6" s="1"/>
  <c r="AK142" i="6" s="1"/>
  <c r="AK124" i="6"/>
  <c r="AK125" i="6" s="1"/>
  <c r="AK95" i="6"/>
  <c r="AK41" i="6"/>
  <c r="AK2" i="6"/>
  <c r="AK68" i="6"/>
  <c r="AK32" i="6"/>
  <c r="AK33" i="6" s="1"/>
  <c r="AK4" i="4" s="1"/>
  <c r="AG11" i="21"/>
  <c r="AH33" i="12"/>
  <c r="AH36" i="12" s="1"/>
  <c r="AL131" i="6"/>
  <c r="AL24" i="6"/>
  <c r="AL25" i="6" s="1"/>
  <c r="AL2" i="4" s="1"/>
  <c r="AJ151" i="6"/>
  <c r="AJ172" i="6"/>
  <c r="AM5" i="24"/>
  <c r="AM5" i="21"/>
  <c r="AM5" i="18"/>
  <c r="AM5" i="14"/>
  <c r="AM30" i="13"/>
  <c r="AM37" i="13"/>
  <c r="AM10" i="13"/>
  <c r="AM5" i="13"/>
  <c r="AM32" i="12"/>
  <c r="AM10" i="12"/>
  <c r="AM5" i="11"/>
  <c r="AM22" i="12"/>
  <c r="AM5" i="12"/>
  <c r="AM5" i="9"/>
  <c r="AM16" i="10"/>
  <c r="AM5" i="10"/>
  <c r="AM219" i="6"/>
  <c r="AM220" i="6" s="1"/>
  <c r="AM5" i="8"/>
  <c r="AM188" i="6"/>
  <c r="AM5" i="7"/>
  <c r="AM199" i="6"/>
  <c r="AM200" i="6" s="1"/>
  <c r="AM214" i="6"/>
  <c r="AM215" i="6" s="1"/>
  <c r="AM204" i="6"/>
  <c r="AM205" i="6" s="1"/>
  <c r="AM150" i="6"/>
  <c r="AM180" i="6"/>
  <c r="AM136" i="6"/>
  <c r="AM69" i="6"/>
  <c r="AM62" i="6"/>
  <c r="AM83" i="6"/>
  <c r="AM76" i="6"/>
  <c r="AM96" i="6"/>
  <c r="AM110" i="6"/>
  <c r="AM103" i="6"/>
  <c r="AM116" i="6"/>
  <c r="AM56" i="6"/>
  <c r="AM89" i="6"/>
  <c r="AM31" i="6"/>
  <c r="AM5" i="6"/>
  <c r="AM42" i="6"/>
  <c r="AM17" i="6"/>
  <c r="AM18" i="6" s="1"/>
  <c r="AM49" i="6"/>
  <c r="AN37" i="6"/>
  <c r="AN5" i="4" s="1"/>
  <c r="AL8" i="24"/>
  <c r="AL35" i="12"/>
  <c r="S25" i="10"/>
  <c r="S26" i="10" s="1"/>
  <c r="AH11" i="21" l="1"/>
  <c r="AI33" i="12"/>
  <c r="AI36" i="12" s="1"/>
  <c r="AK151" i="6"/>
  <c r="AK172" i="6"/>
  <c r="AL2" i="24"/>
  <c r="AL2" i="21"/>
  <c r="AL2" i="18"/>
  <c r="AL2" i="14"/>
  <c r="AL2" i="13"/>
  <c r="AL2" i="12"/>
  <c r="AL2" i="11"/>
  <c r="AL2" i="7"/>
  <c r="AL2" i="10"/>
  <c r="AL2" i="9"/>
  <c r="AL2" i="8"/>
  <c r="AL187" i="6"/>
  <c r="AL189" i="6" s="1"/>
  <c r="AL181" i="6"/>
  <c r="AL157" i="6"/>
  <c r="AL130" i="6"/>
  <c r="AL132" i="6" s="1"/>
  <c r="AL137" i="6" s="1"/>
  <c r="AL138" i="6" s="1"/>
  <c r="AL142" i="6" s="1"/>
  <c r="AL124" i="6"/>
  <c r="AL125" i="6" s="1"/>
  <c r="AL95" i="6"/>
  <c r="AL2" i="6"/>
  <c r="AL68" i="6"/>
  <c r="AL32" i="6"/>
  <c r="AL33" i="6" s="1"/>
  <c r="AL4" i="4" s="1"/>
  <c r="AL41" i="6"/>
  <c r="AJ17" i="21"/>
  <c r="AK38" i="13"/>
  <c r="AK40" i="13" s="1"/>
  <c r="AJ43" i="13"/>
  <c r="S27" i="10"/>
  <c r="S15" i="18" s="1"/>
  <c r="S19" i="10"/>
  <c r="S20" i="10" s="1"/>
  <c r="AM8" i="24"/>
  <c r="AM35" i="12"/>
  <c r="AM84" i="6"/>
  <c r="AM77" i="6"/>
  <c r="AM90" i="6"/>
  <c r="AM70" i="6"/>
  <c r="AM131" i="6"/>
  <c r="AM24" i="6"/>
  <c r="AM25" i="6" s="1"/>
  <c r="AM2" i="4" s="1"/>
  <c r="AK4" i="24"/>
  <c r="AK4" i="21"/>
  <c r="AK4" i="18"/>
  <c r="AK4" i="14"/>
  <c r="AK4" i="13"/>
  <c r="AK4" i="11"/>
  <c r="AK4" i="12"/>
  <c r="AK4" i="9"/>
  <c r="AK4" i="7"/>
  <c r="AK4" i="10"/>
  <c r="AK4" i="8"/>
  <c r="AK82" i="6"/>
  <c r="AK109" i="6"/>
  <c r="AK4" i="6"/>
  <c r="AK55" i="6"/>
  <c r="AK57" i="6"/>
  <c r="AK63" i="6"/>
  <c r="AK50" i="6"/>
  <c r="AK43" i="6"/>
  <c r="AM182" i="6"/>
  <c r="AM97" i="6"/>
  <c r="AM111" i="6"/>
  <c r="AM104" i="6"/>
  <c r="AM117" i="6"/>
  <c r="AN5" i="24"/>
  <c r="AN5" i="21"/>
  <c r="AN5" i="18"/>
  <c r="AN5" i="14"/>
  <c r="AN30" i="13"/>
  <c r="AN5" i="13"/>
  <c r="AN37" i="13"/>
  <c r="AN10" i="13"/>
  <c r="AN32" i="12"/>
  <c r="AN10" i="12"/>
  <c r="AN5" i="11"/>
  <c r="AN22" i="12"/>
  <c r="AN5" i="12"/>
  <c r="AN16" i="10"/>
  <c r="AN5" i="10"/>
  <c r="AN5" i="9"/>
  <c r="AN5" i="8"/>
  <c r="AN5" i="7"/>
  <c r="AN199" i="6"/>
  <c r="AN200" i="6" s="1"/>
  <c r="AN214" i="6"/>
  <c r="AN215" i="6" s="1"/>
  <c r="AN204" i="6"/>
  <c r="AN205" i="6" s="1"/>
  <c r="AN219" i="6"/>
  <c r="AN220" i="6" s="1"/>
  <c r="AN180" i="6"/>
  <c r="AN136" i="6"/>
  <c r="AN150" i="6"/>
  <c r="AN83" i="6"/>
  <c r="AN76" i="6"/>
  <c r="AN96" i="6"/>
  <c r="AN89" i="6"/>
  <c r="AN110" i="6"/>
  <c r="AN103" i="6"/>
  <c r="AN116" i="6"/>
  <c r="AN188" i="6"/>
  <c r="AN56" i="6"/>
  <c r="AN69" i="6"/>
  <c r="AN62" i="6"/>
  <c r="AN31" i="6"/>
  <c r="AN5" i="6"/>
  <c r="AN42" i="6"/>
  <c r="AN17" i="6"/>
  <c r="AN18" i="6" s="1"/>
  <c r="AN49" i="6"/>
  <c r="AO37" i="6"/>
  <c r="AO5" i="4" s="1"/>
  <c r="AO5" i="24" l="1"/>
  <c r="AO5" i="21"/>
  <c r="AO5" i="18"/>
  <c r="AO37" i="13"/>
  <c r="AO5" i="14"/>
  <c r="AO30" i="13"/>
  <c r="AO5" i="13"/>
  <c r="AO10" i="13"/>
  <c r="AO5" i="11"/>
  <c r="AO22" i="12"/>
  <c r="AO5" i="12"/>
  <c r="AO32" i="12"/>
  <c r="AO10" i="12"/>
  <c r="AO16" i="10"/>
  <c r="AO5" i="9"/>
  <c r="AO5" i="7"/>
  <c r="AO199" i="6"/>
  <c r="AO200" i="6" s="1"/>
  <c r="AO214" i="6"/>
  <c r="AO215" i="6" s="1"/>
  <c r="AO5" i="10"/>
  <c r="AO219" i="6"/>
  <c r="AO220" i="6" s="1"/>
  <c r="AO5" i="8"/>
  <c r="AO188" i="6"/>
  <c r="AO136" i="6"/>
  <c r="AO204" i="6"/>
  <c r="AO205" i="6" s="1"/>
  <c r="AO180" i="6"/>
  <c r="AO96" i="6"/>
  <c r="AO89" i="6"/>
  <c r="AO110" i="6"/>
  <c r="AO103" i="6"/>
  <c r="AO150" i="6"/>
  <c r="AO116" i="6"/>
  <c r="AO56" i="6"/>
  <c r="AO69" i="6"/>
  <c r="AO62" i="6"/>
  <c r="AO83" i="6"/>
  <c r="AO76" i="6"/>
  <c r="AO31" i="6"/>
  <c r="AO5" i="6"/>
  <c r="AO42" i="6"/>
  <c r="AO17" i="6"/>
  <c r="AO18" i="6" s="1"/>
  <c r="AO49" i="6"/>
  <c r="AP37" i="6"/>
  <c r="AP5" i="4" s="1"/>
  <c r="AM2" i="24"/>
  <c r="AM2" i="21"/>
  <c r="AM2" i="18"/>
  <c r="AM2" i="14"/>
  <c r="AM2" i="13"/>
  <c r="AM2" i="12"/>
  <c r="AM2" i="10"/>
  <c r="AM2" i="9"/>
  <c r="AM2" i="11"/>
  <c r="AM2" i="7"/>
  <c r="AM187" i="6"/>
  <c r="AM189" i="6" s="1"/>
  <c r="AM2" i="8"/>
  <c r="AM181" i="6"/>
  <c r="AN182" i="6" s="1"/>
  <c r="AM157" i="6"/>
  <c r="AM130" i="6"/>
  <c r="AM132" i="6" s="1"/>
  <c r="AM137" i="6" s="1"/>
  <c r="AM138" i="6" s="1"/>
  <c r="AM142" i="6" s="1"/>
  <c r="AM68" i="6"/>
  <c r="AM124" i="6"/>
  <c r="AM125" i="6" s="1"/>
  <c r="AM95" i="6"/>
  <c r="AM32" i="6"/>
  <c r="AM33" i="6" s="1"/>
  <c r="AM4" i="4" s="1"/>
  <c r="AM41" i="6"/>
  <c r="AM2" i="6"/>
  <c r="AN8" i="24"/>
  <c r="AN35" i="12"/>
  <c r="AK17" i="21"/>
  <c r="AL38" i="13"/>
  <c r="AL40" i="13" s="1"/>
  <c r="AK43" i="13"/>
  <c r="AL151" i="6"/>
  <c r="AL172" i="6"/>
  <c r="AI11" i="21"/>
  <c r="AJ33" i="12"/>
  <c r="AJ36" i="12" s="1"/>
  <c r="AN131" i="6"/>
  <c r="AN24" i="6"/>
  <c r="AN25" i="6" s="1"/>
  <c r="AN2" i="4" s="1"/>
  <c r="AN97" i="6"/>
  <c r="AN111" i="6"/>
  <c r="AN104" i="6"/>
  <c r="AN117" i="6"/>
  <c r="AN90" i="6"/>
  <c r="AN70" i="6"/>
  <c r="AN84" i="6"/>
  <c r="AN77" i="6"/>
  <c r="S8" i="21"/>
  <c r="S9" i="21" s="1"/>
  <c r="S23" i="13" s="1"/>
  <c r="T17" i="10"/>
  <c r="AL4" i="24"/>
  <c r="AL4" i="21"/>
  <c r="AL4" i="18"/>
  <c r="AL4" i="14"/>
  <c r="AL4" i="13"/>
  <c r="AL4" i="12"/>
  <c r="AL4" i="11"/>
  <c r="AL4" i="10"/>
  <c r="AL4" i="7"/>
  <c r="AL4" i="9"/>
  <c r="AL4" i="8"/>
  <c r="AL109" i="6"/>
  <c r="AL4" i="6"/>
  <c r="AL82" i="6"/>
  <c r="AL55" i="6"/>
  <c r="AL63" i="6"/>
  <c r="AL57" i="6"/>
  <c r="AL50" i="6"/>
  <c r="AL43" i="6"/>
  <c r="AM172" i="6" l="1"/>
  <c r="AM151" i="6"/>
  <c r="AO8" i="24"/>
  <c r="AO35" i="12"/>
  <c r="AN2" i="24"/>
  <c r="AN2" i="21"/>
  <c r="AN2" i="18"/>
  <c r="AN2" i="14"/>
  <c r="AN2" i="13"/>
  <c r="AN2" i="12"/>
  <c r="AN2" i="10"/>
  <c r="AN2" i="11"/>
  <c r="AN2" i="8"/>
  <c r="AN2" i="9"/>
  <c r="AN2" i="7"/>
  <c r="AN187" i="6"/>
  <c r="AN189" i="6" s="1"/>
  <c r="AN157" i="6"/>
  <c r="AN181" i="6"/>
  <c r="AO182" i="6" s="1"/>
  <c r="AN130" i="6"/>
  <c r="AN132" i="6" s="1"/>
  <c r="AN137" i="6" s="1"/>
  <c r="AN138" i="6" s="1"/>
  <c r="AN142" i="6" s="1"/>
  <c r="AN68" i="6"/>
  <c r="AN124" i="6"/>
  <c r="AN125" i="6" s="1"/>
  <c r="AN95" i="6"/>
  <c r="AN32" i="6"/>
  <c r="AN33" i="6" s="1"/>
  <c r="AN4" i="4" s="1"/>
  <c r="AN41" i="6"/>
  <c r="AN2" i="6"/>
  <c r="AO111" i="6"/>
  <c r="AO104" i="6"/>
  <c r="AO117" i="6"/>
  <c r="AO97" i="6"/>
  <c r="AP5" i="24"/>
  <c r="AP5" i="21"/>
  <c r="AP5" i="18"/>
  <c r="AP37" i="13"/>
  <c r="AP5" i="14"/>
  <c r="AP30" i="13"/>
  <c r="AP5" i="13"/>
  <c r="AP10" i="13"/>
  <c r="AP22" i="12"/>
  <c r="AP5" i="12"/>
  <c r="AP32" i="12"/>
  <c r="AP10" i="12"/>
  <c r="AP5" i="11"/>
  <c r="AP5" i="10"/>
  <c r="AP16" i="10"/>
  <c r="AP5" i="7"/>
  <c r="AP199" i="6"/>
  <c r="AP200" i="6" s="1"/>
  <c r="AP214" i="6"/>
  <c r="AP215" i="6" s="1"/>
  <c r="AP204" i="6"/>
  <c r="AP205" i="6" s="1"/>
  <c r="AP5" i="9"/>
  <c r="AP219" i="6"/>
  <c r="AP220" i="6" s="1"/>
  <c r="AP5" i="8"/>
  <c r="AP188" i="6"/>
  <c r="AP136" i="6"/>
  <c r="AP110" i="6"/>
  <c r="AP103" i="6"/>
  <c r="AP150" i="6"/>
  <c r="AP116" i="6"/>
  <c r="AP56" i="6"/>
  <c r="AP69" i="6"/>
  <c r="AP62" i="6"/>
  <c r="AP83" i="6"/>
  <c r="AP76" i="6"/>
  <c r="AP180" i="6"/>
  <c r="AP96" i="6"/>
  <c r="AP89" i="6"/>
  <c r="AP5" i="6"/>
  <c r="AP42" i="6"/>
  <c r="AP17" i="6"/>
  <c r="AP18" i="6" s="1"/>
  <c r="AP49" i="6"/>
  <c r="AQ37" i="6"/>
  <c r="AQ5" i="4" s="1"/>
  <c r="AP31" i="6"/>
  <c r="AL17" i="21"/>
  <c r="AL43" i="13"/>
  <c r="AM38" i="13"/>
  <c r="AM40" i="13" s="1"/>
  <c r="AO131" i="6"/>
  <c r="AO24" i="6"/>
  <c r="AO25" i="6" s="1"/>
  <c r="AO2" i="4" s="1"/>
  <c r="AO70" i="6"/>
  <c r="AO84" i="6"/>
  <c r="AO77" i="6"/>
  <c r="AO90" i="6"/>
  <c r="T25" i="10"/>
  <c r="T26" i="10" s="1"/>
  <c r="AJ11" i="21"/>
  <c r="AK33" i="12"/>
  <c r="AK36" i="12" s="1"/>
  <c r="AM4" i="24"/>
  <c r="AM4" i="21"/>
  <c r="AM4" i="18"/>
  <c r="AM4" i="14"/>
  <c r="AM4" i="13"/>
  <c r="AM4" i="12"/>
  <c r="AM4" i="11"/>
  <c r="AM4" i="10"/>
  <c r="AM4" i="9"/>
  <c r="AM4" i="7"/>
  <c r="AM4" i="8"/>
  <c r="AM55" i="6"/>
  <c r="AM109" i="6"/>
  <c r="AM82" i="6"/>
  <c r="AM4" i="6"/>
  <c r="AM57" i="6"/>
  <c r="AM63" i="6"/>
  <c r="AM43" i="6"/>
  <c r="AM50" i="6"/>
  <c r="AO2" i="24" l="1"/>
  <c r="AO2" i="21"/>
  <c r="AO2" i="18"/>
  <c r="AO2" i="14"/>
  <c r="AO2" i="12"/>
  <c r="AO2" i="13"/>
  <c r="AO2" i="11"/>
  <c r="AO2" i="10"/>
  <c r="AO2" i="8"/>
  <c r="AO2" i="9"/>
  <c r="AO2" i="7"/>
  <c r="AO157" i="6"/>
  <c r="AO187" i="6"/>
  <c r="AO189" i="6" s="1"/>
  <c r="AO124" i="6"/>
  <c r="AO125" i="6" s="1"/>
  <c r="AO95" i="6"/>
  <c r="AO181" i="6"/>
  <c r="AP182" i="6" s="1"/>
  <c r="AO130" i="6"/>
  <c r="AO132" i="6" s="1"/>
  <c r="AO137" i="6" s="1"/>
  <c r="AO138" i="6" s="1"/>
  <c r="AO142" i="6" s="1"/>
  <c r="AO68" i="6"/>
  <c r="AO41" i="6"/>
  <c r="AO2" i="6"/>
  <c r="AO32" i="6"/>
  <c r="AO33" i="6" s="1"/>
  <c r="AO4" i="4" s="1"/>
  <c r="AP117" i="6"/>
  <c r="AP97" i="6"/>
  <c r="AP111" i="6"/>
  <c r="AP104" i="6"/>
  <c r="AN57" i="6"/>
  <c r="AN50" i="6"/>
  <c r="AN63" i="6"/>
  <c r="AN43" i="6"/>
  <c r="AN4" i="24"/>
  <c r="AN4" i="21"/>
  <c r="AN4" i="18"/>
  <c r="AN4" i="14"/>
  <c r="AN4" i="13"/>
  <c r="AN4" i="12"/>
  <c r="AN4" i="11"/>
  <c r="AN4" i="10"/>
  <c r="AN4" i="9"/>
  <c r="AN4" i="8"/>
  <c r="AN4" i="7"/>
  <c r="AN82" i="6"/>
  <c r="AN109" i="6"/>
  <c r="AN55" i="6"/>
  <c r="AN4" i="6"/>
  <c r="AK11" i="21"/>
  <c r="AL33" i="12"/>
  <c r="AL36" i="12" s="1"/>
  <c r="AP70" i="6"/>
  <c r="AP84" i="6"/>
  <c r="AP77" i="6"/>
  <c r="AP90" i="6"/>
  <c r="AP8" i="24"/>
  <c r="AP35" i="12"/>
  <c r="AP131" i="6"/>
  <c r="AP24" i="6"/>
  <c r="AP25" i="6" s="1"/>
  <c r="AP2" i="4" s="1"/>
  <c r="AM17" i="21"/>
  <c r="AM43" i="13"/>
  <c r="AN38" i="13"/>
  <c r="AN40" i="13" s="1"/>
  <c r="AQ5" i="24"/>
  <c r="AQ5" i="21"/>
  <c r="AQ5" i="18"/>
  <c r="AQ5" i="14"/>
  <c r="AQ30" i="13"/>
  <c r="AQ37" i="13"/>
  <c r="AQ5" i="13"/>
  <c r="AQ10" i="13"/>
  <c r="AQ22" i="12"/>
  <c r="AQ5" i="12"/>
  <c r="AQ32" i="12"/>
  <c r="AQ10" i="12"/>
  <c r="AQ5" i="11"/>
  <c r="AQ5" i="10"/>
  <c r="AQ5" i="9"/>
  <c r="AQ16" i="10"/>
  <c r="AQ5" i="7"/>
  <c r="AQ214" i="6"/>
  <c r="AQ215" i="6" s="1"/>
  <c r="AQ204" i="6"/>
  <c r="AQ205" i="6" s="1"/>
  <c r="AQ219" i="6"/>
  <c r="AQ220" i="6" s="1"/>
  <c r="AQ5" i="8"/>
  <c r="AQ150" i="6"/>
  <c r="AQ199" i="6"/>
  <c r="AQ200" i="6" s="1"/>
  <c r="AQ188" i="6"/>
  <c r="AQ180" i="6"/>
  <c r="AQ116" i="6"/>
  <c r="AQ136" i="6"/>
  <c r="AQ69" i="6"/>
  <c r="AQ62" i="6"/>
  <c r="AQ83" i="6"/>
  <c r="AQ76" i="6"/>
  <c r="AQ96" i="6"/>
  <c r="AQ89" i="6"/>
  <c r="AQ110" i="6"/>
  <c r="AQ103" i="6"/>
  <c r="AQ56" i="6"/>
  <c r="AQ42" i="6"/>
  <c r="AQ17" i="6"/>
  <c r="AQ18" i="6" s="1"/>
  <c r="AQ49" i="6"/>
  <c r="AR37" i="6"/>
  <c r="AR5" i="4" s="1"/>
  <c r="AQ31" i="6"/>
  <c r="AQ5" i="6"/>
  <c r="AN172" i="6"/>
  <c r="AN151" i="6"/>
  <c r="T27" i="10"/>
  <c r="T15" i="18" s="1"/>
  <c r="T19" i="10"/>
  <c r="T20" i="10" s="1"/>
  <c r="AP2" i="24" l="1"/>
  <c r="AP2" i="21"/>
  <c r="AP2" i="18"/>
  <c r="AP2" i="14"/>
  <c r="AP2" i="13"/>
  <c r="AP2" i="12"/>
  <c r="AP2" i="11"/>
  <c r="AP2" i="10"/>
  <c r="AP2" i="8"/>
  <c r="AP2" i="9"/>
  <c r="AP2" i="7"/>
  <c r="AP157" i="6"/>
  <c r="AP181" i="6"/>
  <c r="AP95" i="6"/>
  <c r="AP187" i="6"/>
  <c r="AP189" i="6" s="1"/>
  <c r="AP130" i="6"/>
  <c r="AP132" i="6" s="1"/>
  <c r="AP137" i="6" s="1"/>
  <c r="AP138" i="6" s="1"/>
  <c r="AP142" i="6" s="1"/>
  <c r="AP68" i="6"/>
  <c r="AP124" i="6"/>
  <c r="AP125" i="6" s="1"/>
  <c r="AP41" i="6"/>
  <c r="AP2" i="6"/>
  <c r="AP32" i="6"/>
  <c r="AP33" i="6" s="1"/>
  <c r="AP4" i="4" s="1"/>
  <c r="AO172" i="6"/>
  <c r="AO151" i="6"/>
  <c r="AO4" i="24"/>
  <c r="AO4" i="21"/>
  <c r="AO4" i="18"/>
  <c r="AO4" i="14"/>
  <c r="AO4" i="13"/>
  <c r="AO4" i="12"/>
  <c r="AO4" i="11"/>
  <c r="AO4" i="10"/>
  <c r="AO4" i="9"/>
  <c r="AO4" i="8"/>
  <c r="AO4" i="7"/>
  <c r="AO82" i="6"/>
  <c r="AO109" i="6"/>
  <c r="AO55" i="6"/>
  <c r="AO4" i="6"/>
  <c r="AO57" i="6"/>
  <c r="AO50" i="6"/>
  <c r="AO63" i="6"/>
  <c r="AO43" i="6"/>
  <c r="AQ131" i="6"/>
  <c r="AQ24" i="6"/>
  <c r="AQ25" i="6" s="1"/>
  <c r="AQ2" i="4" s="1"/>
  <c r="AL11" i="21"/>
  <c r="AM33" i="12"/>
  <c r="AM36" i="12" s="1"/>
  <c r="AN17" i="21"/>
  <c r="AO38" i="13"/>
  <c r="AO40" i="13" s="1"/>
  <c r="AN43" i="13"/>
  <c r="T8" i="21"/>
  <c r="T9" i="21" s="1"/>
  <c r="T23" i="13" s="1"/>
  <c r="U17" i="10"/>
  <c r="AQ84" i="6"/>
  <c r="AQ77" i="6"/>
  <c r="AQ90" i="6"/>
  <c r="AQ70" i="6"/>
  <c r="AQ8" i="24"/>
  <c r="AQ35" i="12"/>
  <c r="AQ97" i="6"/>
  <c r="AQ111" i="6"/>
  <c r="AQ104" i="6"/>
  <c r="AQ117" i="6"/>
  <c r="AR5" i="24"/>
  <c r="AR5" i="21"/>
  <c r="AR5" i="18"/>
  <c r="AR37" i="13"/>
  <c r="AR30" i="13"/>
  <c r="AR10" i="13"/>
  <c r="AR5" i="14"/>
  <c r="AR5" i="13"/>
  <c r="AR22" i="12"/>
  <c r="AR5" i="12"/>
  <c r="AR32" i="12"/>
  <c r="AR10" i="12"/>
  <c r="AR5" i="11"/>
  <c r="AR5" i="10"/>
  <c r="AR16" i="10"/>
  <c r="AR214" i="6"/>
  <c r="AR215" i="6" s="1"/>
  <c r="AR204" i="6"/>
  <c r="AR205" i="6" s="1"/>
  <c r="AR219" i="6"/>
  <c r="AR220" i="6" s="1"/>
  <c r="AR5" i="9"/>
  <c r="AR5" i="8"/>
  <c r="AR188" i="6"/>
  <c r="AR5" i="7"/>
  <c r="AR199" i="6"/>
  <c r="AR200" i="6" s="1"/>
  <c r="AR150" i="6"/>
  <c r="AR180" i="6"/>
  <c r="AR136" i="6"/>
  <c r="AR83" i="6"/>
  <c r="AR76" i="6"/>
  <c r="AR96" i="6"/>
  <c r="AR89" i="6"/>
  <c r="AR110" i="6"/>
  <c r="AR103" i="6"/>
  <c r="AR116" i="6"/>
  <c r="AR56" i="6"/>
  <c r="AR42" i="6"/>
  <c r="AR17" i="6"/>
  <c r="AR18" i="6" s="1"/>
  <c r="AR62" i="6"/>
  <c r="AR49" i="6"/>
  <c r="AS37" i="6"/>
  <c r="AS5" i="4" s="1"/>
  <c r="AR31" i="6"/>
  <c r="AR69" i="6"/>
  <c r="AR5" i="6"/>
  <c r="AQ182" i="6"/>
  <c r="AR90" i="6" l="1"/>
  <c r="AR70" i="6"/>
  <c r="AR84" i="6"/>
  <c r="AR77" i="6"/>
  <c r="AM11" i="21"/>
  <c r="AN33" i="12"/>
  <c r="AN36" i="12" s="1"/>
  <c r="AP151" i="6"/>
  <c r="AP172" i="6"/>
  <c r="AO17" i="21"/>
  <c r="AP38" i="13"/>
  <c r="AP40" i="13" s="1"/>
  <c r="AO43" i="13"/>
  <c r="AS5" i="24"/>
  <c r="AS5" i="21"/>
  <c r="AS5" i="18"/>
  <c r="AS37" i="13"/>
  <c r="AS30" i="13"/>
  <c r="AS10" i="13"/>
  <c r="AS5" i="14"/>
  <c r="AS5" i="13"/>
  <c r="AS22" i="12"/>
  <c r="AS5" i="12"/>
  <c r="AS32" i="12"/>
  <c r="AS10" i="12"/>
  <c r="AS5" i="11"/>
  <c r="AS16" i="10"/>
  <c r="AS5" i="10"/>
  <c r="AS204" i="6"/>
  <c r="AS205" i="6" s="1"/>
  <c r="AS219" i="6"/>
  <c r="AS220" i="6" s="1"/>
  <c r="AS5" i="9"/>
  <c r="AS5" i="8"/>
  <c r="AS188" i="6"/>
  <c r="AS5" i="7"/>
  <c r="AS199" i="6"/>
  <c r="AS200" i="6" s="1"/>
  <c r="AS214" i="6"/>
  <c r="AS215" i="6" s="1"/>
  <c r="AS150" i="6"/>
  <c r="AS180" i="6"/>
  <c r="AS136" i="6"/>
  <c r="AS56" i="6"/>
  <c r="AS96" i="6"/>
  <c r="AS89" i="6"/>
  <c r="AS110" i="6"/>
  <c r="AS103" i="6"/>
  <c r="AS116" i="6"/>
  <c r="AS62" i="6"/>
  <c r="AS49" i="6"/>
  <c r="AT37" i="6"/>
  <c r="AT5" i="4" s="1"/>
  <c r="AS31" i="6"/>
  <c r="AS69" i="6"/>
  <c r="AS5" i="6"/>
  <c r="AS83" i="6"/>
  <c r="AS76" i="6"/>
  <c r="AS42" i="6"/>
  <c r="AS17" i="6"/>
  <c r="AS18" i="6" s="1"/>
  <c r="AP63" i="6"/>
  <c r="AP43" i="6"/>
  <c r="AP57" i="6"/>
  <c r="AP50" i="6"/>
  <c r="AR131" i="6"/>
  <c r="AR24" i="6"/>
  <c r="AR25" i="6" s="1"/>
  <c r="AR2" i="4" s="1"/>
  <c r="AQ2" i="24"/>
  <c r="AQ2" i="21"/>
  <c r="AQ2" i="18"/>
  <c r="AQ2" i="14"/>
  <c r="AQ2" i="13"/>
  <c r="AQ2" i="12"/>
  <c r="AQ2" i="9"/>
  <c r="AQ2" i="11"/>
  <c r="AQ2" i="10"/>
  <c r="AQ2" i="8"/>
  <c r="AQ2" i="7"/>
  <c r="AQ187" i="6"/>
  <c r="AQ189" i="6" s="1"/>
  <c r="AQ157" i="6"/>
  <c r="AQ181" i="6"/>
  <c r="AR182" i="6" s="1"/>
  <c r="AQ130" i="6"/>
  <c r="AQ132" i="6" s="1"/>
  <c r="AQ137" i="6" s="1"/>
  <c r="AQ138" i="6" s="1"/>
  <c r="AQ142" i="6" s="1"/>
  <c r="AQ68" i="6"/>
  <c r="AQ124" i="6"/>
  <c r="AQ125" i="6" s="1"/>
  <c r="AQ95" i="6"/>
  <c r="AQ41" i="6"/>
  <c r="AQ2" i="6"/>
  <c r="AQ32" i="6"/>
  <c r="AQ33" i="6" s="1"/>
  <c r="AQ4" i="4" s="1"/>
  <c r="AR8" i="24"/>
  <c r="AR35" i="12"/>
  <c r="AP4" i="24"/>
  <c r="AP4" i="21"/>
  <c r="AP4" i="18"/>
  <c r="AP4" i="14"/>
  <c r="AP4" i="13"/>
  <c r="AP4" i="12"/>
  <c r="AP4" i="11"/>
  <c r="AP4" i="10"/>
  <c r="AP4" i="9"/>
  <c r="AP4" i="8"/>
  <c r="AP4" i="7"/>
  <c r="AP109" i="6"/>
  <c r="AP55" i="6"/>
  <c r="AP82" i="6"/>
  <c r="AP4" i="6"/>
  <c r="AR97" i="6"/>
  <c r="AR111" i="6"/>
  <c r="AR104" i="6"/>
  <c r="AR117" i="6"/>
  <c r="U25" i="10"/>
  <c r="U26" i="10" s="1"/>
  <c r="AQ4" i="24" l="1"/>
  <c r="AQ4" i="21"/>
  <c r="AQ4" i="18"/>
  <c r="AQ4" i="14"/>
  <c r="AQ4" i="13"/>
  <c r="AQ4" i="11"/>
  <c r="AQ4" i="12"/>
  <c r="AQ4" i="9"/>
  <c r="AQ4" i="10"/>
  <c r="AQ4" i="8"/>
  <c r="AQ4" i="7"/>
  <c r="AQ109" i="6"/>
  <c r="AQ55" i="6"/>
  <c r="AQ82" i="6"/>
  <c r="AQ4" i="6"/>
  <c r="AT5" i="24"/>
  <c r="AT5" i="21"/>
  <c r="AT5" i="18"/>
  <c r="AT5" i="14"/>
  <c r="AT30" i="13"/>
  <c r="AT10" i="13"/>
  <c r="AT5" i="13"/>
  <c r="AT37" i="13"/>
  <c r="AT22" i="12"/>
  <c r="AT5" i="12"/>
  <c r="AT32" i="12"/>
  <c r="AT10" i="12"/>
  <c r="AT5" i="9"/>
  <c r="AT16" i="10"/>
  <c r="AT5" i="11"/>
  <c r="AT5" i="10"/>
  <c r="AT219" i="6"/>
  <c r="AT220" i="6" s="1"/>
  <c r="AT5" i="8"/>
  <c r="AT188" i="6"/>
  <c r="AT5" i="7"/>
  <c r="AT214" i="6"/>
  <c r="AT215" i="6" s="1"/>
  <c r="AT150" i="6"/>
  <c r="AT180" i="6"/>
  <c r="AT204" i="6"/>
  <c r="AT205" i="6" s="1"/>
  <c r="AT136" i="6"/>
  <c r="AT199" i="6"/>
  <c r="AT200" i="6" s="1"/>
  <c r="AT56" i="6"/>
  <c r="AT69" i="6"/>
  <c r="AT62" i="6"/>
  <c r="AT96" i="6"/>
  <c r="AT110" i="6"/>
  <c r="AT103" i="6"/>
  <c r="AT116" i="6"/>
  <c r="AT89" i="6"/>
  <c r="AT31" i="6"/>
  <c r="AT5" i="6"/>
  <c r="AT83" i="6"/>
  <c r="AT76" i="6"/>
  <c r="AT42" i="6"/>
  <c r="AT17" i="6"/>
  <c r="AT18" i="6" s="1"/>
  <c r="AT49" i="6"/>
  <c r="AU37" i="6"/>
  <c r="AU5" i="4" s="1"/>
  <c r="AS8" i="24"/>
  <c r="AS35" i="12"/>
  <c r="AP17" i="21"/>
  <c r="AP43" i="13"/>
  <c r="AQ38" i="13"/>
  <c r="AQ40" i="13" s="1"/>
  <c r="AN11" i="21"/>
  <c r="AO33" i="12"/>
  <c r="AO36" i="12" s="1"/>
  <c r="AQ43" i="6"/>
  <c r="AQ57" i="6"/>
  <c r="AQ63" i="6"/>
  <c r="AQ50" i="6"/>
  <c r="AQ151" i="6"/>
  <c r="AQ172" i="6"/>
  <c r="AR2" i="24"/>
  <c r="AR2" i="21"/>
  <c r="AR2" i="18"/>
  <c r="AR2" i="14"/>
  <c r="AR2" i="13"/>
  <c r="AR2" i="12"/>
  <c r="AR2" i="11"/>
  <c r="AR2" i="10"/>
  <c r="AR2" i="9"/>
  <c r="AR2" i="8"/>
  <c r="AR2" i="7"/>
  <c r="AR157" i="6"/>
  <c r="AR181" i="6"/>
  <c r="AR187" i="6"/>
  <c r="AR189" i="6" s="1"/>
  <c r="AR130" i="6"/>
  <c r="AR132" i="6" s="1"/>
  <c r="AR137" i="6" s="1"/>
  <c r="AR138" i="6" s="1"/>
  <c r="AR142" i="6" s="1"/>
  <c r="AR68" i="6"/>
  <c r="AR124" i="6"/>
  <c r="AR125" i="6" s="1"/>
  <c r="AR95" i="6"/>
  <c r="AR41" i="6"/>
  <c r="AR2" i="6"/>
  <c r="AR32" i="6"/>
  <c r="AR33" i="6" s="1"/>
  <c r="AR4" i="4" s="1"/>
  <c r="AS131" i="6"/>
  <c r="AS24" i="6"/>
  <c r="AS25" i="6" s="1"/>
  <c r="AS2" i="4" s="1"/>
  <c r="U27" i="10"/>
  <c r="U15" i="18" s="1"/>
  <c r="U19" i="10"/>
  <c r="U20" i="10" s="1"/>
  <c r="AS182" i="6"/>
  <c r="AS97" i="6"/>
  <c r="AS111" i="6"/>
  <c r="AS104" i="6"/>
  <c r="AS117" i="6"/>
  <c r="AS70" i="6"/>
  <c r="AS90" i="6"/>
  <c r="AS84" i="6"/>
  <c r="AS77" i="6"/>
  <c r="AR151" i="6" l="1"/>
  <c r="AR172" i="6"/>
  <c r="AO11" i="21"/>
  <c r="AP33" i="12"/>
  <c r="AP36" i="12" s="1"/>
  <c r="AT8" i="24"/>
  <c r="AT35" i="12"/>
  <c r="U8" i="21"/>
  <c r="U9" i="21" s="1"/>
  <c r="U23" i="13" s="1"/>
  <c r="V17" i="10"/>
  <c r="AQ17" i="21"/>
  <c r="AQ43" i="13"/>
  <c r="AR38" i="13"/>
  <c r="AR40" i="13" s="1"/>
  <c r="AS2" i="24"/>
  <c r="AS2" i="21"/>
  <c r="AS2" i="18"/>
  <c r="AS2" i="14"/>
  <c r="AS2" i="13"/>
  <c r="AS2" i="12"/>
  <c r="AS2" i="9"/>
  <c r="AS2" i="11"/>
  <c r="AS2" i="10"/>
  <c r="AS2" i="7"/>
  <c r="AS2" i="8"/>
  <c r="AS157" i="6"/>
  <c r="AS181" i="6"/>
  <c r="AT182" i="6" s="1"/>
  <c r="AS187" i="6"/>
  <c r="AS189" i="6" s="1"/>
  <c r="AS130" i="6"/>
  <c r="AS132" i="6" s="1"/>
  <c r="AS137" i="6" s="1"/>
  <c r="AS138" i="6" s="1"/>
  <c r="AS142" i="6" s="1"/>
  <c r="AS124" i="6"/>
  <c r="AS125" i="6" s="1"/>
  <c r="AS95" i="6"/>
  <c r="AS41" i="6"/>
  <c r="AS68" i="6"/>
  <c r="AS2" i="6"/>
  <c r="AS32" i="6"/>
  <c r="AS33" i="6" s="1"/>
  <c r="AS4" i="4" s="1"/>
  <c r="AR57" i="6"/>
  <c r="AR63" i="6"/>
  <c r="AR50" i="6"/>
  <c r="AR43" i="6"/>
  <c r="AT97" i="6"/>
  <c r="AT111" i="6"/>
  <c r="AT104" i="6"/>
  <c r="AT117" i="6"/>
  <c r="AU5" i="24"/>
  <c r="AU5" i="21"/>
  <c r="AU5" i="18"/>
  <c r="AU5" i="14"/>
  <c r="AU30" i="13"/>
  <c r="AU10" i="13"/>
  <c r="AU5" i="13"/>
  <c r="AU37" i="13"/>
  <c r="AU32" i="12"/>
  <c r="AU10" i="12"/>
  <c r="AU5" i="11"/>
  <c r="AU22" i="12"/>
  <c r="AU5" i="12"/>
  <c r="AU5" i="9"/>
  <c r="AU16" i="10"/>
  <c r="AU5" i="10"/>
  <c r="AU219" i="6"/>
  <c r="AU220" i="6" s="1"/>
  <c r="AU5" i="8"/>
  <c r="AU188" i="6"/>
  <c r="AU5" i="7"/>
  <c r="AU199" i="6"/>
  <c r="AU200" i="6" s="1"/>
  <c r="AU214" i="6"/>
  <c r="AU215" i="6" s="1"/>
  <c r="AU204" i="6"/>
  <c r="AU205" i="6" s="1"/>
  <c r="AU150" i="6"/>
  <c r="AU180" i="6"/>
  <c r="AU136" i="6"/>
  <c r="AU69" i="6"/>
  <c r="AU62" i="6"/>
  <c r="AU83" i="6"/>
  <c r="AU76" i="6"/>
  <c r="AU96" i="6"/>
  <c r="AU110" i="6"/>
  <c r="AU103" i="6"/>
  <c r="AU116" i="6"/>
  <c r="AU56" i="6"/>
  <c r="AU89" i="6"/>
  <c r="AU31" i="6"/>
  <c r="AU5" i="6"/>
  <c r="AU42" i="6"/>
  <c r="AU17" i="6"/>
  <c r="AU18" i="6" s="1"/>
  <c r="AU49" i="6"/>
  <c r="AV37" i="6"/>
  <c r="AV5" i="4" s="1"/>
  <c r="AR4" i="24"/>
  <c r="AR4" i="21"/>
  <c r="AR4" i="18"/>
  <c r="AR4" i="14"/>
  <c r="AR4" i="13"/>
  <c r="AR4" i="11"/>
  <c r="AR4" i="12"/>
  <c r="AR4" i="10"/>
  <c r="AR4" i="9"/>
  <c r="AR4" i="8"/>
  <c r="AR4" i="7"/>
  <c r="AR82" i="6"/>
  <c r="AR109" i="6"/>
  <c r="AR4" i="6"/>
  <c r="AR55" i="6"/>
  <c r="AT131" i="6"/>
  <c r="AT24" i="6"/>
  <c r="AT25" i="6" s="1"/>
  <c r="AT2" i="4" s="1"/>
  <c r="AT70" i="6"/>
  <c r="AT84" i="6"/>
  <c r="AT77" i="6"/>
  <c r="AT90" i="6"/>
  <c r="AP11" i="21" l="1"/>
  <c r="AQ33" i="12"/>
  <c r="AQ36" i="12" s="1"/>
  <c r="AU97" i="6"/>
  <c r="AU111" i="6"/>
  <c r="AU104" i="6"/>
  <c r="AU117" i="6"/>
  <c r="AU8" i="24"/>
  <c r="AU35" i="12"/>
  <c r="AR17" i="21"/>
  <c r="AS38" i="13"/>
  <c r="AS40" i="13" s="1"/>
  <c r="AR43" i="13"/>
  <c r="AV5" i="24"/>
  <c r="AV5" i="21"/>
  <c r="AV5" i="18"/>
  <c r="AV5" i="14"/>
  <c r="AV5" i="13"/>
  <c r="AV37" i="13"/>
  <c r="AV30" i="13"/>
  <c r="AV10" i="13"/>
  <c r="AV32" i="12"/>
  <c r="AV10" i="12"/>
  <c r="AV5" i="11"/>
  <c r="AV22" i="12"/>
  <c r="AV5" i="12"/>
  <c r="AV16" i="10"/>
  <c r="AV5" i="10"/>
  <c r="AV5" i="9"/>
  <c r="AV5" i="8"/>
  <c r="AV5" i="7"/>
  <c r="AV199" i="6"/>
  <c r="AV200" i="6" s="1"/>
  <c r="AV214" i="6"/>
  <c r="AV215" i="6" s="1"/>
  <c r="AV204" i="6"/>
  <c r="AV205" i="6" s="1"/>
  <c r="AV219" i="6"/>
  <c r="AV220" i="6" s="1"/>
  <c r="AV180" i="6"/>
  <c r="AV136" i="6"/>
  <c r="AV188" i="6"/>
  <c r="AV150" i="6"/>
  <c r="AV83" i="6"/>
  <c r="AV76" i="6"/>
  <c r="AV96" i="6"/>
  <c r="AV89" i="6"/>
  <c r="AV110" i="6"/>
  <c r="AV103" i="6"/>
  <c r="AV116" i="6"/>
  <c r="AV56" i="6"/>
  <c r="AV69" i="6"/>
  <c r="AV62" i="6"/>
  <c r="AV31" i="6"/>
  <c r="AV5" i="6"/>
  <c r="AV42" i="6"/>
  <c r="AV17" i="6"/>
  <c r="AV18" i="6" s="1"/>
  <c r="AV49" i="6"/>
  <c r="AW37" i="6"/>
  <c r="AW5" i="4" s="1"/>
  <c r="AU131" i="6"/>
  <c r="AU24" i="6"/>
  <c r="AU25" i="6" s="1"/>
  <c r="AU2" i="4" s="1"/>
  <c r="AS151" i="6"/>
  <c r="AS172" i="6"/>
  <c r="AT2" i="24"/>
  <c r="AT2" i="21"/>
  <c r="AT2" i="18"/>
  <c r="AT2" i="14"/>
  <c r="AT2" i="13"/>
  <c r="AT2" i="12"/>
  <c r="AT2" i="11"/>
  <c r="AT2" i="10"/>
  <c r="AT2" i="7"/>
  <c r="AT2" i="9"/>
  <c r="AT2" i="8"/>
  <c r="AT181" i="6"/>
  <c r="AU182" i="6" s="1"/>
  <c r="AT187" i="6"/>
  <c r="AT189" i="6" s="1"/>
  <c r="AT157" i="6"/>
  <c r="AT130" i="6"/>
  <c r="AT132" i="6" s="1"/>
  <c r="AT137" i="6" s="1"/>
  <c r="AT138" i="6" s="1"/>
  <c r="AT142" i="6" s="1"/>
  <c r="AT124" i="6"/>
  <c r="AT125" i="6" s="1"/>
  <c r="AT95" i="6"/>
  <c r="AT68" i="6"/>
  <c r="AT2" i="6"/>
  <c r="AT32" i="6"/>
  <c r="AT33" i="6" s="1"/>
  <c r="AT4" i="4" s="1"/>
  <c r="AT41" i="6"/>
  <c r="AU84" i="6"/>
  <c r="AU77" i="6"/>
  <c r="AU90" i="6"/>
  <c r="AU70" i="6"/>
  <c r="AS57" i="6"/>
  <c r="AS63" i="6"/>
  <c r="AS50" i="6"/>
  <c r="AS43" i="6"/>
  <c r="V25" i="10"/>
  <c r="V26" i="10" s="1"/>
  <c r="AS4" i="24"/>
  <c r="AS4" i="21"/>
  <c r="AS4" i="18"/>
  <c r="AS4" i="14"/>
  <c r="AS4" i="13"/>
  <c r="AS4" i="11"/>
  <c r="AS4" i="12"/>
  <c r="AS4" i="9"/>
  <c r="AS4" i="7"/>
  <c r="AS4" i="10"/>
  <c r="AS4" i="8"/>
  <c r="AS82" i="6"/>
  <c r="AS109" i="6"/>
  <c r="AS4" i="6"/>
  <c r="AS55" i="6"/>
  <c r="AV131" i="6" l="1"/>
  <c r="AV24" i="6"/>
  <c r="AV25" i="6" s="1"/>
  <c r="AV2" i="4" s="1"/>
  <c r="AQ11" i="21"/>
  <c r="AR33" i="12"/>
  <c r="AR36" i="12" s="1"/>
  <c r="AV97" i="6"/>
  <c r="AV111" i="6"/>
  <c r="AV104" i="6"/>
  <c r="AV117" i="6"/>
  <c r="AU2" i="24"/>
  <c r="AU2" i="21"/>
  <c r="AU2" i="18"/>
  <c r="AU2" i="14"/>
  <c r="AU2" i="13"/>
  <c r="AU2" i="12"/>
  <c r="AU2" i="10"/>
  <c r="AU2" i="9"/>
  <c r="AU2" i="11"/>
  <c r="AU2" i="7"/>
  <c r="AU187" i="6"/>
  <c r="AU189" i="6" s="1"/>
  <c r="AU2" i="8"/>
  <c r="AU181" i="6"/>
  <c r="AV182" i="6" s="1"/>
  <c r="AU130" i="6"/>
  <c r="AU132" i="6" s="1"/>
  <c r="AU137" i="6" s="1"/>
  <c r="AU138" i="6" s="1"/>
  <c r="AU142" i="6" s="1"/>
  <c r="AU68" i="6"/>
  <c r="AU124" i="6"/>
  <c r="AU125" i="6" s="1"/>
  <c r="AU95" i="6"/>
  <c r="AU157" i="6"/>
  <c r="AU32" i="6"/>
  <c r="AU33" i="6" s="1"/>
  <c r="AU4" i="4" s="1"/>
  <c r="AU41" i="6"/>
  <c r="AU2" i="6"/>
  <c r="AV90" i="6"/>
  <c r="AV70" i="6"/>
  <c r="AV84" i="6"/>
  <c r="AV77" i="6"/>
  <c r="AS17" i="21"/>
  <c r="AT38" i="13"/>
  <c r="AT40" i="13" s="1"/>
  <c r="AS43" i="13"/>
  <c r="AT4" i="24"/>
  <c r="AT4" i="21"/>
  <c r="AT4" i="18"/>
  <c r="AT4" i="14"/>
  <c r="AT4" i="13"/>
  <c r="AT4" i="12"/>
  <c r="AT4" i="11"/>
  <c r="AT4" i="10"/>
  <c r="AT4" i="9"/>
  <c r="AT4" i="7"/>
  <c r="AT4" i="8"/>
  <c r="AT109" i="6"/>
  <c r="AT4" i="6"/>
  <c r="AT82" i="6"/>
  <c r="AT55" i="6"/>
  <c r="AW5" i="24"/>
  <c r="AW5" i="21"/>
  <c r="AW5" i="18"/>
  <c r="AW37" i="13"/>
  <c r="AW5" i="14"/>
  <c r="AW30" i="13"/>
  <c r="AW5" i="13"/>
  <c r="AW10" i="13"/>
  <c r="AW5" i="11"/>
  <c r="AW22" i="12"/>
  <c r="AW5" i="12"/>
  <c r="AW32" i="12"/>
  <c r="AW10" i="12"/>
  <c r="AW16" i="10"/>
  <c r="AW5" i="10"/>
  <c r="AW5" i="9"/>
  <c r="AW5" i="7"/>
  <c r="AW199" i="6"/>
  <c r="AW200" i="6" s="1"/>
  <c r="AW214" i="6"/>
  <c r="AW215" i="6" s="1"/>
  <c r="AW219" i="6"/>
  <c r="AW220" i="6" s="1"/>
  <c r="AW5" i="8"/>
  <c r="AW188" i="6"/>
  <c r="AW136" i="6"/>
  <c r="AW204" i="6"/>
  <c r="AW205" i="6" s="1"/>
  <c r="AW180" i="6"/>
  <c r="AW150" i="6"/>
  <c r="AW96" i="6"/>
  <c r="AW89" i="6"/>
  <c r="AW110" i="6"/>
  <c r="AW103" i="6"/>
  <c r="AW116" i="6"/>
  <c r="AW56" i="6"/>
  <c r="AW69" i="6"/>
  <c r="AW62" i="6"/>
  <c r="AW83" i="6"/>
  <c r="AW76" i="6"/>
  <c r="AW31" i="6"/>
  <c r="AW5" i="6"/>
  <c r="AW42" i="6"/>
  <c r="AW17" i="6"/>
  <c r="AW18" i="6" s="1"/>
  <c r="AW49" i="6"/>
  <c r="AX37" i="6"/>
  <c r="AX5" i="4" s="1"/>
  <c r="AT151" i="6"/>
  <c r="AT172" i="6"/>
  <c r="AT63" i="6"/>
  <c r="AT57" i="6"/>
  <c r="AT50" i="6"/>
  <c r="AT43" i="6"/>
  <c r="V27" i="10"/>
  <c r="V15" i="18" s="1"/>
  <c r="V19" i="10"/>
  <c r="V20" i="10" s="1"/>
  <c r="AV8" i="24"/>
  <c r="AV35" i="12"/>
  <c r="AR11" i="21" l="1"/>
  <c r="AS33" i="12"/>
  <c r="AS36" i="12" s="1"/>
  <c r="AU4" i="24"/>
  <c r="AU4" i="21"/>
  <c r="AU4" i="18"/>
  <c r="AU4" i="14"/>
  <c r="AU4" i="13"/>
  <c r="AU4" i="12"/>
  <c r="AU4" i="11"/>
  <c r="AU4" i="10"/>
  <c r="AU4" i="9"/>
  <c r="AU4" i="7"/>
  <c r="AU4" i="8"/>
  <c r="AU55" i="6"/>
  <c r="AU109" i="6"/>
  <c r="AU82" i="6"/>
  <c r="AU4" i="6"/>
  <c r="AU57" i="6"/>
  <c r="AU63" i="6"/>
  <c r="AU50" i="6"/>
  <c r="AU43" i="6"/>
  <c r="V8" i="21"/>
  <c r="V9" i="21" s="1"/>
  <c r="V23" i="13" s="1"/>
  <c r="W17" i="10"/>
  <c r="AW131" i="6"/>
  <c r="AW24" i="6"/>
  <c r="AW25" i="6" s="1"/>
  <c r="AW2" i="4" s="1"/>
  <c r="AV2" i="24"/>
  <c r="AV2" i="21"/>
  <c r="AV2" i="18"/>
  <c r="AV2" i="14"/>
  <c r="AV2" i="13"/>
  <c r="AV2" i="12"/>
  <c r="AV2" i="10"/>
  <c r="AV2" i="11"/>
  <c r="AV2" i="9"/>
  <c r="AV187" i="6"/>
  <c r="AV189" i="6" s="1"/>
  <c r="AV2" i="8"/>
  <c r="AV2" i="7"/>
  <c r="AV157" i="6"/>
  <c r="AV181" i="6"/>
  <c r="AW182" i="6" s="1"/>
  <c r="AV130" i="6"/>
  <c r="AV132" i="6" s="1"/>
  <c r="AV137" i="6" s="1"/>
  <c r="AV138" i="6" s="1"/>
  <c r="AV142" i="6" s="1"/>
  <c r="AV68" i="6"/>
  <c r="AV124" i="6"/>
  <c r="AV125" i="6" s="1"/>
  <c r="AV95" i="6"/>
  <c r="AV32" i="6"/>
  <c r="AV33" i="6" s="1"/>
  <c r="AV4" i="4" s="1"/>
  <c r="AV41" i="6"/>
  <c r="AV2" i="6"/>
  <c r="AU172" i="6"/>
  <c r="AU151" i="6"/>
  <c r="AW70" i="6"/>
  <c r="AW84" i="6"/>
  <c r="AW77" i="6"/>
  <c r="AW90" i="6"/>
  <c r="AW8" i="24"/>
  <c r="AW35" i="12"/>
  <c r="AW111" i="6"/>
  <c r="AW104" i="6"/>
  <c r="AW117" i="6"/>
  <c r="AW97" i="6"/>
  <c r="AX5" i="24"/>
  <c r="AX5" i="21"/>
  <c r="AX5" i="18"/>
  <c r="AX37" i="13"/>
  <c r="AX5" i="14"/>
  <c r="AX30" i="13"/>
  <c r="AX5" i="13"/>
  <c r="AX10" i="13"/>
  <c r="AX22" i="12"/>
  <c r="AX5" i="12"/>
  <c r="AX32" i="12"/>
  <c r="AX10" i="12"/>
  <c r="AX5" i="11"/>
  <c r="AX5" i="10"/>
  <c r="AX16" i="10"/>
  <c r="AX5" i="7"/>
  <c r="AX199" i="6"/>
  <c r="AX200" i="6" s="1"/>
  <c r="AX5" i="9"/>
  <c r="AX214" i="6"/>
  <c r="AX215" i="6" s="1"/>
  <c r="AX204" i="6"/>
  <c r="AX205" i="6" s="1"/>
  <c r="AX219" i="6"/>
  <c r="AX220" i="6" s="1"/>
  <c r="AX5" i="8"/>
  <c r="AX188" i="6"/>
  <c r="AX136" i="6"/>
  <c r="AX110" i="6"/>
  <c r="AX103" i="6"/>
  <c r="AX116" i="6"/>
  <c r="AX56" i="6"/>
  <c r="AX69" i="6"/>
  <c r="AX62" i="6"/>
  <c r="AX180" i="6"/>
  <c r="AX83" i="6"/>
  <c r="AX76" i="6"/>
  <c r="AX150" i="6"/>
  <c r="AX96" i="6"/>
  <c r="AX89" i="6"/>
  <c r="AX5" i="6"/>
  <c r="AX42" i="6"/>
  <c r="AX17" i="6"/>
  <c r="AX18" i="6" s="1"/>
  <c r="AX49" i="6"/>
  <c r="AY37" i="6"/>
  <c r="AY5" i="4" s="1"/>
  <c r="AX31" i="6"/>
  <c r="AT17" i="21"/>
  <c r="AT43" i="13"/>
  <c r="AU38" i="13"/>
  <c r="AU40" i="13" s="1"/>
  <c r="AS11" i="21" l="1"/>
  <c r="AT33" i="12"/>
  <c r="AT36" i="12" s="1"/>
  <c r="AV4" i="24"/>
  <c r="AV4" i="21"/>
  <c r="AV4" i="18"/>
  <c r="AV4" i="14"/>
  <c r="AV4" i="13"/>
  <c r="AV4" i="12"/>
  <c r="AV4" i="11"/>
  <c r="AV4" i="10"/>
  <c r="AV4" i="9"/>
  <c r="AV4" i="8"/>
  <c r="AV4" i="7"/>
  <c r="AV82" i="6"/>
  <c r="AV109" i="6"/>
  <c r="AV55" i="6"/>
  <c r="AV4" i="6"/>
  <c r="AW2" i="24"/>
  <c r="AW2" i="21"/>
  <c r="AW2" i="18"/>
  <c r="AW2" i="14"/>
  <c r="AW2" i="12"/>
  <c r="AW2" i="13"/>
  <c r="AW2" i="11"/>
  <c r="AW2" i="10"/>
  <c r="AW2" i="9"/>
  <c r="AW2" i="8"/>
  <c r="AW2" i="7"/>
  <c r="AW187" i="6"/>
  <c r="AW189" i="6" s="1"/>
  <c r="AW157" i="6"/>
  <c r="AW130" i="6"/>
  <c r="AW132" i="6" s="1"/>
  <c r="AW137" i="6" s="1"/>
  <c r="AW138" i="6" s="1"/>
  <c r="AW142" i="6" s="1"/>
  <c r="AW124" i="6"/>
  <c r="AW125" i="6" s="1"/>
  <c r="AW95" i="6"/>
  <c r="AW181" i="6"/>
  <c r="AW68" i="6"/>
  <c r="AW41" i="6"/>
  <c r="AW2" i="6"/>
  <c r="AW32" i="6"/>
  <c r="AW33" i="6" s="1"/>
  <c r="AW4" i="4" s="1"/>
  <c r="AV57" i="6"/>
  <c r="AV50" i="6"/>
  <c r="AV63" i="6"/>
  <c r="AV43" i="6"/>
  <c r="AV172" i="6"/>
  <c r="AV151" i="6"/>
  <c r="AX131" i="6"/>
  <c r="AX24" i="6"/>
  <c r="AX25" i="6" s="1"/>
  <c r="AX2" i="4" s="1"/>
  <c r="AX8" i="24"/>
  <c r="AX35" i="12"/>
  <c r="AX70" i="6"/>
  <c r="AX84" i="6"/>
  <c r="AX77" i="6"/>
  <c r="AX90" i="6"/>
  <c r="AY5" i="24"/>
  <c r="AY5" i="21"/>
  <c r="AY5" i="18"/>
  <c r="AY5" i="14"/>
  <c r="AY30" i="13"/>
  <c r="AY37" i="13"/>
  <c r="AY5" i="13"/>
  <c r="AY10" i="13"/>
  <c r="AY22" i="12"/>
  <c r="AY5" i="12"/>
  <c r="AY32" i="12"/>
  <c r="AY10" i="12"/>
  <c r="AY5" i="11"/>
  <c r="AY5" i="10"/>
  <c r="AY5" i="9"/>
  <c r="AY16" i="10"/>
  <c r="AY5" i="7"/>
  <c r="AY214" i="6"/>
  <c r="AY215" i="6" s="1"/>
  <c r="AY204" i="6"/>
  <c r="AY205" i="6" s="1"/>
  <c r="AY219" i="6"/>
  <c r="AY220" i="6" s="1"/>
  <c r="AY5" i="8"/>
  <c r="AY199" i="6"/>
  <c r="AY200" i="6" s="1"/>
  <c r="AY188" i="6"/>
  <c r="AY150" i="6"/>
  <c r="AY180" i="6"/>
  <c r="AY116" i="6"/>
  <c r="AY136" i="6"/>
  <c r="AY69" i="6"/>
  <c r="AY62" i="6"/>
  <c r="AY83" i="6"/>
  <c r="AY76" i="6"/>
  <c r="AY96" i="6"/>
  <c r="AY89" i="6"/>
  <c r="AY110" i="6"/>
  <c r="AY103" i="6"/>
  <c r="AY42" i="6"/>
  <c r="AY17" i="6"/>
  <c r="AY18" i="6" s="1"/>
  <c r="AY49" i="6"/>
  <c r="AZ37" i="6"/>
  <c r="AZ5" i="4" s="1"/>
  <c r="AY31" i="6"/>
  <c r="AY56" i="6"/>
  <c r="AY5" i="6"/>
  <c r="AX182" i="6"/>
  <c r="AX117" i="6"/>
  <c r="AX97" i="6"/>
  <c r="AX111" i="6"/>
  <c r="AX104" i="6"/>
  <c r="AU17" i="21"/>
  <c r="AU43" i="13"/>
  <c r="AV38" i="13"/>
  <c r="AV40" i="13" s="1"/>
  <c r="W25" i="10"/>
  <c r="W26" i="10" s="1"/>
  <c r="AZ5" i="24" l="1"/>
  <c r="AZ5" i="21"/>
  <c r="AZ5" i="18"/>
  <c r="AZ37" i="13"/>
  <c r="AZ5" i="14"/>
  <c r="AZ10" i="13"/>
  <c r="AZ30" i="13"/>
  <c r="AZ5" i="13"/>
  <c r="AZ22" i="12"/>
  <c r="AZ5" i="12"/>
  <c r="AZ32" i="12"/>
  <c r="AZ10" i="12"/>
  <c r="AZ5" i="11"/>
  <c r="AZ5" i="10"/>
  <c r="AZ16" i="10"/>
  <c r="AZ214" i="6"/>
  <c r="AZ215" i="6" s="1"/>
  <c r="AZ5" i="9"/>
  <c r="AZ204" i="6"/>
  <c r="AZ205" i="6" s="1"/>
  <c r="AZ219" i="6"/>
  <c r="AZ220" i="6" s="1"/>
  <c r="AZ5" i="8"/>
  <c r="AZ188" i="6"/>
  <c r="AZ5" i="7"/>
  <c r="AZ199" i="6"/>
  <c r="AZ200" i="6" s="1"/>
  <c r="AZ150" i="6"/>
  <c r="AZ180" i="6"/>
  <c r="AZ136" i="6"/>
  <c r="AZ83" i="6"/>
  <c r="AZ76" i="6"/>
  <c r="AZ96" i="6"/>
  <c r="AZ89" i="6"/>
  <c r="AZ110" i="6"/>
  <c r="AZ103" i="6"/>
  <c r="AZ116" i="6"/>
  <c r="AZ42" i="6"/>
  <c r="AZ17" i="6"/>
  <c r="AZ18" i="6" s="1"/>
  <c r="AZ49" i="6"/>
  <c r="BA37" i="6"/>
  <c r="BA5" i="4" s="1"/>
  <c r="AZ69" i="6"/>
  <c r="AZ31" i="6"/>
  <c r="AZ56" i="6"/>
  <c r="AZ5" i="6"/>
  <c r="AZ62" i="6"/>
  <c r="W27" i="10"/>
  <c r="W15" i="18" s="1"/>
  <c r="W19" i="10"/>
  <c r="W20" i="10" s="1"/>
  <c r="AW172" i="6"/>
  <c r="AW151" i="6"/>
  <c r="AT11" i="21"/>
  <c r="AU33" i="12"/>
  <c r="AU36" i="12" s="1"/>
  <c r="AX2" i="24"/>
  <c r="AX2" i="21"/>
  <c r="AX2" i="18"/>
  <c r="AX2" i="14"/>
  <c r="AX2" i="13"/>
  <c r="AX2" i="12"/>
  <c r="AX2" i="11"/>
  <c r="AX2" i="10"/>
  <c r="AX2" i="8"/>
  <c r="AX2" i="7"/>
  <c r="AX2" i="9"/>
  <c r="AX187" i="6"/>
  <c r="AX189" i="6" s="1"/>
  <c r="AX157" i="6"/>
  <c r="AX181" i="6"/>
  <c r="AX95" i="6"/>
  <c r="AX68" i="6"/>
  <c r="AX130" i="6"/>
  <c r="AX132" i="6" s="1"/>
  <c r="AX137" i="6" s="1"/>
  <c r="AX138" i="6" s="1"/>
  <c r="AX142" i="6" s="1"/>
  <c r="AX124" i="6"/>
  <c r="AX125" i="6" s="1"/>
  <c r="AX41" i="6"/>
  <c r="AX2" i="6"/>
  <c r="AX32" i="6"/>
  <c r="AX33" i="6" s="1"/>
  <c r="AX4" i="4" s="1"/>
  <c r="AW4" i="24"/>
  <c r="AW4" i="21"/>
  <c r="AW4" i="18"/>
  <c r="AW4" i="14"/>
  <c r="AW4" i="13"/>
  <c r="AW4" i="12"/>
  <c r="AW4" i="11"/>
  <c r="AW4" i="10"/>
  <c r="AW4" i="8"/>
  <c r="AW4" i="7"/>
  <c r="AW4" i="9"/>
  <c r="AW82" i="6"/>
  <c r="AW109" i="6"/>
  <c r="AW55" i="6"/>
  <c r="AW4" i="6"/>
  <c r="AW57" i="6"/>
  <c r="AW50" i="6"/>
  <c r="AW63" i="6"/>
  <c r="AW43" i="6"/>
  <c r="AY84" i="6"/>
  <c r="AY77" i="6"/>
  <c r="AY90" i="6"/>
  <c r="AY70" i="6"/>
  <c r="AY8" i="24"/>
  <c r="AY35" i="12"/>
  <c r="AY131" i="6"/>
  <c r="AY24" i="6"/>
  <c r="AY25" i="6" s="1"/>
  <c r="AY2" i="4" s="1"/>
  <c r="AY97" i="6"/>
  <c r="AY111" i="6"/>
  <c r="AY104" i="6"/>
  <c r="AY117" i="6"/>
  <c r="AV17" i="21"/>
  <c r="AW38" i="13"/>
  <c r="AW40" i="13" s="1"/>
  <c r="AV43" i="13"/>
  <c r="AY182" i="6"/>
  <c r="AX4" i="24" l="1"/>
  <c r="AX4" i="21"/>
  <c r="AX4" i="18"/>
  <c r="AX4" i="14"/>
  <c r="AX4" i="13"/>
  <c r="AX4" i="12"/>
  <c r="AX4" i="11"/>
  <c r="AX4" i="10"/>
  <c r="AX4" i="8"/>
  <c r="AX4" i="7"/>
  <c r="AX4" i="9"/>
  <c r="AX109" i="6"/>
  <c r="AX55" i="6"/>
  <c r="AX82" i="6"/>
  <c r="AX4" i="6"/>
  <c r="W8" i="21"/>
  <c r="W9" i="21" s="1"/>
  <c r="W23" i="13" s="1"/>
  <c r="X17" i="10"/>
  <c r="AX63" i="6"/>
  <c r="AX50" i="6"/>
  <c r="AX43" i="6"/>
  <c r="AX57" i="6"/>
  <c r="AX151" i="6"/>
  <c r="AX172" i="6"/>
  <c r="BA5" i="24"/>
  <c r="BA5" i="21"/>
  <c r="BA37" i="13"/>
  <c r="BA5" i="18"/>
  <c r="BA5" i="14"/>
  <c r="BA10" i="13"/>
  <c r="BA30" i="13"/>
  <c r="BA5" i="13"/>
  <c r="BA22" i="12"/>
  <c r="BA5" i="12"/>
  <c r="BA32" i="12"/>
  <c r="BA10" i="12"/>
  <c r="BA5" i="11"/>
  <c r="BA16" i="10"/>
  <c r="BA5" i="10"/>
  <c r="BA5" i="9"/>
  <c r="BA204" i="6"/>
  <c r="BA205" i="6" s="1"/>
  <c r="BA219" i="6"/>
  <c r="BA220" i="6" s="1"/>
  <c r="BA5" i="8"/>
  <c r="BA188" i="6"/>
  <c r="BA5" i="7"/>
  <c r="BA199" i="6"/>
  <c r="BA200" i="6" s="1"/>
  <c r="BA214" i="6"/>
  <c r="BA215" i="6" s="1"/>
  <c r="BA150" i="6"/>
  <c r="BA180" i="6"/>
  <c r="BA136" i="6"/>
  <c r="BA56" i="6"/>
  <c r="BA96" i="6"/>
  <c r="BA89" i="6"/>
  <c r="BA110" i="6"/>
  <c r="BA103" i="6"/>
  <c r="BA116" i="6"/>
  <c r="BA49" i="6"/>
  <c r="BB37" i="6"/>
  <c r="BB5" i="4" s="1"/>
  <c r="BA69" i="6"/>
  <c r="BA31" i="6"/>
  <c r="BA83" i="6"/>
  <c r="BA76" i="6"/>
  <c r="BA5" i="6"/>
  <c r="BA62" i="6"/>
  <c r="BA42" i="6"/>
  <c r="BA17" i="6"/>
  <c r="BA18" i="6" s="1"/>
  <c r="AY2" i="24"/>
  <c r="AY2" i="21"/>
  <c r="AY2" i="18"/>
  <c r="AY2" i="14"/>
  <c r="AY2" i="13"/>
  <c r="AY2" i="12"/>
  <c r="AY2" i="9"/>
  <c r="AY2" i="11"/>
  <c r="AY2" i="10"/>
  <c r="AY2" i="8"/>
  <c r="AY2" i="7"/>
  <c r="AY187" i="6"/>
  <c r="AY189" i="6" s="1"/>
  <c r="AY157" i="6"/>
  <c r="AY181" i="6"/>
  <c r="AZ182" i="6" s="1"/>
  <c r="AY68" i="6"/>
  <c r="AY130" i="6"/>
  <c r="AY132" i="6" s="1"/>
  <c r="AY137" i="6" s="1"/>
  <c r="AY138" i="6" s="1"/>
  <c r="AY142" i="6" s="1"/>
  <c r="AY124" i="6"/>
  <c r="AY125" i="6" s="1"/>
  <c r="AY95" i="6"/>
  <c r="AY41" i="6"/>
  <c r="AY2" i="6"/>
  <c r="AY32" i="6"/>
  <c r="AY33" i="6" s="1"/>
  <c r="AY4" i="4" s="1"/>
  <c r="AU11" i="21"/>
  <c r="AV33" i="12"/>
  <c r="AV36" i="12" s="1"/>
  <c r="AZ131" i="6"/>
  <c r="AZ24" i="6"/>
  <c r="AZ25" i="6" s="1"/>
  <c r="AZ2" i="4" s="1"/>
  <c r="AZ97" i="6"/>
  <c r="AZ111" i="6"/>
  <c r="AZ104" i="6"/>
  <c r="AZ117" i="6"/>
  <c r="AZ8" i="24"/>
  <c r="AZ35" i="12"/>
  <c r="AW17" i="21"/>
  <c r="AX38" i="13"/>
  <c r="AX40" i="13" s="1"/>
  <c r="AW43" i="13"/>
  <c r="AZ90" i="6"/>
  <c r="AZ84" i="6"/>
  <c r="AZ77" i="6"/>
  <c r="AZ70" i="6"/>
  <c r="AY50" i="6" l="1"/>
  <c r="AY43" i="6"/>
  <c r="AY57" i="6"/>
  <c r="AY63" i="6"/>
  <c r="BA70" i="6"/>
  <c r="BA90" i="6"/>
  <c r="BA84" i="6"/>
  <c r="BA77" i="6"/>
  <c r="X25" i="10"/>
  <c r="X26" i="10" s="1"/>
  <c r="AY151" i="6"/>
  <c r="AY172" i="6"/>
  <c r="AV11" i="21"/>
  <c r="AW33" i="12"/>
  <c r="AW36" i="12" s="1"/>
  <c r="AZ2" i="24"/>
  <c r="AZ2" i="21"/>
  <c r="AZ2" i="18"/>
  <c r="AZ2" i="14"/>
  <c r="AZ2" i="13"/>
  <c r="AZ2" i="12"/>
  <c r="AZ2" i="11"/>
  <c r="AZ2" i="10"/>
  <c r="AZ2" i="9"/>
  <c r="AZ2" i="8"/>
  <c r="AZ2" i="7"/>
  <c r="AZ187" i="6"/>
  <c r="AZ189" i="6" s="1"/>
  <c r="AZ157" i="6"/>
  <c r="AZ181" i="6"/>
  <c r="BA182" i="6" s="1"/>
  <c r="AZ68" i="6"/>
  <c r="AZ130" i="6"/>
  <c r="AZ132" i="6" s="1"/>
  <c r="AZ137" i="6" s="1"/>
  <c r="AZ138" i="6" s="1"/>
  <c r="AZ142" i="6" s="1"/>
  <c r="AZ124" i="6"/>
  <c r="AZ125" i="6" s="1"/>
  <c r="AZ95" i="6"/>
  <c r="AZ41" i="6"/>
  <c r="AZ2" i="6"/>
  <c r="AZ32" i="6"/>
  <c r="AZ33" i="6" s="1"/>
  <c r="AZ4" i="4" s="1"/>
  <c r="AX17" i="21"/>
  <c r="AX43" i="13"/>
  <c r="AY38" i="13"/>
  <c r="AY40" i="13" s="1"/>
  <c r="BA8" i="24"/>
  <c r="BA35" i="12"/>
  <c r="AY4" i="24"/>
  <c r="AY4" i="21"/>
  <c r="AY4" i="18"/>
  <c r="AY4" i="14"/>
  <c r="AY4" i="13"/>
  <c r="AY4" i="11"/>
  <c r="AY4" i="12"/>
  <c r="AY4" i="9"/>
  <c r="AY4" i="10"/>
  <c r="AY4" i="8"/>
  <c r="AY4" i="7"/>
  <c r="AY109" i="6"/>
  <c r="AY55" i="6"/>
  <c r="AY82" i="6"/>
  <c r="AY4" i="6"/>
  <c r="BA131" i="6"/>
  <c r="BA24" i="6"/>
  <c r="BA25" i="6" s="1"/>
  <c r="BA2" i="4" s="1"/>
  <c r="BB5" i="24"/>
  <c r="BB5" i="21"/>
  <c r="BB5" i="18"/>
  <c r="BB5" i="14"/>
  <c r="BB10" i="13"/>
  <c r="BB37" i="13"/>
  <c r="BB30" i="13"/>
  <c r="BB5" i="13"/>
  <c r="BB22" i="12"/>
  <c r="BB5" i="12"/>
  <c r="BB32" i="12"/>
  <c r="BB10" i="12"/>
  <c r="BB5" i="9"/>
  <c r="BB16" i="10"/>
  <c r="BB5" i="11"/>
  <c r="BB5" i="10"/>
  <c r="BB219" i="6"/>
  <c r="BB220" i="6" s="1"/>
  <c r="BB5" i="8"/>
  <c r="BB188" i="6"/>
  <c r="BB5" i="7"/>
  <c r="BB214" i="6"/>
  <c r="BB215" i="6" s="1"/>
  <c r="BB204" i="6"/>
  <c r="BB205" i="6" s="1"/>
  <c r="BB150" i="6"/>
  <c r="BB199" i="6"/>
  <c r="BB200" i="6" s="1"/>
  <c r="BB180" i="6"/>
  <c r="BB136" i="6"/>
  <c r="BB56" i="6"/>
  <c r="BB69" i="6"/>
  <c r="BB62" i="6"/>
  <c r="BB96" i="6"/>
  <c r="BB110" i="6"/>
  <c r="BB103" i="6"/>
  <c r="BB116" i="6"/>
  <c r="BB31" i="6"/>
  <c r="BB83" i="6"/>
  <c r="BB76" i="6"/>
  <c r="BB5" i="6"/>
  <c r="BB42" i="6"/>
  <c r="BB17" i="6"/>
  <c r="BB18" i="6" s="1"/>
  <c r="BB89" i="6"/>
  <c r="BB49" i="6"/>
  <c r="BC37" i="6"/>
  <c r="BC5" i="4" s="1"/>
  <c r="BA97" i="6"/>
  <c r="BA111" i="6"/>
  <c r="BA104" i="6"/>
  <c r="BA117" i="6"/>
  <c r="AW11" i="21" l="1"/>
  <c r="AX33" i="12"/>
  <c r="AX36" i="12" s="1"/>
  <c r="BC5" i="24"/>
  <c r="BC5" i="21"/>
  <c r="BC5" i="18"/>
  <c r="BC5" i="14"/>
  <c r="BC30" i="13"/>
  <c r="BC10" i="13"/>
  <c r="BC37" i="13"/>
  <c r="BC5" i="13"/>
  <c r="BC32" i="12"/>
  <c r="BC10" i="12"/>
  <c r="BC5" i="11"/>
  <c r="BC22" i="12"/>
  <c r="BC5" i="12"/>
  <c r="BC5" i="9"/>
  <c r="BC16" i="10"/>
  <c r="BC5" i="10"/>
  <c r="BC219" i="6"/>
  <c r="BC220" i="6" s="1"/>
  <c r="BC5" i="8"/>
  <c r="BC188" i="6"/>
  <c r="BC5" i="7"/>
  <c r="BC199" i="6"/>
  <c r="BC200" i="6" s="1"/>
  <c r="BC214" i="6"/>
  <c r="BC215" i="6" s="1"/>
  <c r="BC204" i="6"/>
  <c r="BC205" i="6" s="1"/>
  <c r="BC150" i="6"/>
  <c r="BC180" i="6"/>
  <c r="BC136" i="6"/>
  <c r="BC69" i="6"/>
  <c r="BC62" i="6"/>
  <c r="BC83" i="6"/>
  <c r="BC76" i="6"/>
  <c r="BC96" i="6"/>
  <c r="BC89" i="6"/>
  <c r="BC110" i="6"/>
  <c r="BC103" i="6"/>
  <c r="BC116" i="6"/>
  <c r="BC56" i="6"/>
  <c r="BC31" i="6"/>
  <c r="BC5" i="6"/>
  <c r="BC42" i="6"/>
  <c r="BC17" i="6"/>
  <c r="BC18" i="6" s="1"/>
  <c r="BC49" i="6"/>
  <c r="BD37" i="6"/>
  <c r="BD5" i="4" s="1"/>
  <c r="AZ4" i="24"/>
  <c r="AZ4" i="21"/>
  <c r="AZ4" i="18"/>
  <c r="AZ4" i="14"/>
  <c r="AZ4" i="13"/>
  <c r="AZ4" i="11"/>
  <c r="AZ4" i="12"/>
  <c r="AZ4" i="10"/>
  <c r="AZ4" i="9"/>
  <c r="AZ4" i="8"/>
  <c r="AZ4" i="7"/>
  <c r="AZ82" i="6"/>
  <c r="AZ109" i="6"/>
  <c r="AZ55" i="6"/>
  <c r="AZ4" i="6"/>
  <c r="AZ57" i="6"/>
  <c r="AZ63" i="6"/>
  <c r="AZ50" i="6"/>
  <c r="AZ43" i="6"/>
  <c r="BB8" i="24"/>
  <c r="BB35" i="12"/>
  <c r="BB97" i="6"/>
  <c r="BB111" i="6"/>
  <c r="BB104" i="6"/>
  <c r="BB117" i="6"/>
  <c r="BA2" i="24"/>
  <c r="BA2" i="21"/>
  <c r="BA2" i="18"/>
  <c r="BA2" i="14"/>
  <c r="BA2" i="13"/>
  <c r="BA2" i="12"/>
  <c r="BA2" i="9"/>
  <c r="BA2" i="11"/>
  <c r="BA2" i="10"/>
  <c r="BA2" i="7"/>
  <c r="BA187" i="6"/>
  <c r="BA189" i="6" s="1"/>
  <c r="BA2" i="8"/>
  <c r="BA157" i="6"/>
  <c r="BA181" i="6"/>
  <c r="BB182" i="6" s="1"/>
  <c r="BA130" i="6"/>
  <c r="BA132" i="6" s="1"/>
  <c r="BA137" i="6" s="1"/>
  <c r="BA138" i="6" s="1"/>
  <c r="BA142" i="6" s="1"/>
  <c r="BA124" i="6"/>
  <c r="BA125" i="6" s="1"/>
  <c r="BA95" i="6"/>
  <c r="BA41" i="6"/>
  <c r="BA2" i="6"/>
  <c r="BA32" i="6"/>
  <c r="BA33" i="6" s="1"/>
  <c r="BA4" i="4" s="1"/>
  <c r="BA68" i="6"/>
  <c r="BB70" i="6"/>
  <c r="BB84" i="6"/>
  <c r="BB77" i="6"/>
  <c r="BB90" i="6"/>
  <c r="BB131" i="6"/>
  <c r="BB24" i="6"/>
  <c r="BB25" i="6" s="1"/>
  <c r="BB2" i="4" s="1"/>
  <c r="AZ151" i="6"/>
  <c r="AZ172" i="6"/>
  <c r="X27" i="10"/>
  <c r="X15" i="18" s="1"/>
  <c r="X19" i="10"/>
  <c r="X20" i="10" s="1"/>
  <c r="AY17" i="21"/>
  <c r="AY43" i="13"/>
  <c r="AZ38" i="13"/>
  <c r="AZ40" i="13" s="1"/>
  <c r="BC84" i="6" l="1"/>
  <c r="BC77" i="6"/>
  <c r="BC90" i="6"/>
  <c r="BC70" i="6"/>
  <c r="BA57" i="6"/>
  <c r="BA50" i="6"/>
  <c r="BA63" i="6"/>
  <c r="BA43" i="6"/>
  <c r="BD5" i="24"/>
  <c r="BD5" i="21"/>
  <c r="BD5" i="18"/>
  <c r="BD5" i="14"/>
  <c r="BD37" i="13"/>
  <c r="BD30" i="13"/>
  <c r="BD5" i="13"/>
  <c r="BD10" i="13"/>
  <c r="BD32" i="12"/>
  <c r="BD10" i="12"/>
  <c r="BD5" i="11"/>
  <c r="BD22" i="12"/>
  <c r="BD5" i="12"/>
  <c r="BD16" i="10"/>
  <c r="BD5" i="10"/>
  <c r="BD5" i="9"/>
  <c r="BD5" i="8"/>
  <c r="BD5" i="7"/>
  <c r="BD199" i="6"/>
  <c r="BD200" i="6" s="1"/>
  <c r="BD214" i="6"/>
  <c r="BD215" i="6" s="1"/>
  <c r="BD204" i="6"/>
  <c r="BD205" i="6" s="1"/>
  <c r="BD219" i="6"/>
  <c r="BD220" i="6" s="1"/>
  <c r="BD180" i="6"/>
  <c r="BD136" i="6"/>
  <c r="BD188" i="6"/>
  <c r="BD150" i="6"/>
  <c r="BD83" i="6"/>
  <c r="BD76" i="6"/>
  <c r="BD96" i="6"/>
  <c r="BD89" i="6"/>
  <c r="BD110" i="6"/>
  <c r="BD103" i="6"/>
  <c r="BD116" i="6"/>
  <c r="BD56" i="6"/>
  <c r="BD69" i="6"/>
  <c r="BD62" i="6"/>
  <c r="BD31" i="6"/>
  <c r="BD5" i="6"/>
  <c r="BD42" i="6"/>
  <c r="BD17" i="6"/>
  <c r="BD18" i="6" s="1"/>
  <c r="BD49" i="6"/>
  <c r="BE37" i="6"/>
  <c r="BE5" i="4" s="1"/>
  <c r="X8" i="21"/>
  <c r="X9" i="21" s="1"/>
  <c r="X23" i="13" s="1"/>
  <c r="Y17" i="10"/>
  <c r="BB2" i="24"/>
  <c r="BB2" i="21"/>
  <c r="BB2" i="18"/>
  <c r="BB2" i="14"/>
  <c r="BB2" i="13"/>
  <c r="BB2" i="12"/>
  <c r="BB2" i="11"/>
  <c r="BB2" i="7"/>
  <c r="BB2" i="9"/>
  <c r="BB2" i="8"/>
  <c r="BB2" i="10"/>
  <c r="BB187" i="6"/>
  <c r="BB189" i="6" s="1"/>
  <c r="BB181" i="6"/>
  <c r="BB157" i="6"/>
  <c r="BB130" i="6"/>
  <c r="BB132" i="6" s="1"/>
  <c r="BB137" i="6" s="1"/>
  <c r="BB138" i="6" s="1"/>
  <c r="BB142" i="6" s="1"/>
  <c r="BB124" i="6"/>
  <c r="BB125" i="6" s="1"/>
  <c r="BB95" i="6"/>
  <c r="BB2" i="6"/>
  <c r="BB32" i="6"/>
  <c r="BB33" i="6" s="1"/>
  <c r="BB4" i="4" s="1"/>
  <c r="BB68" i="6"/>
  <c r="BB41" i="6"/>
  <c r="AZ17" i="21"/>
  <c r="BA38" i="13"/>
  <c r="BA40" i="13" s="1"/>
  <c r="AZ43" i="13"/>
  <c r="BC182" i="6"/>
  <c r="BC97" i="6"/>
  <c r="BC111" i="6"/>
  <c r="BC104" i="6"/>
  <c r="BC117" i="6"/>
  <c r="BC8" i="24"/>
  <c r="BC35" i="12"/>
  <c r="BA4" i="24"/>
  <c r="BA4" i="21"/>
  <c r="BA4" i="18"/>
  <c r="BA4" i="14"/>
  <c r="BA4" i="13"/>
  <c r="BA4" i="11"/>
  <c r="BA4" i="12"/>
  <c r="BA4" i="9"/>
  <c r="BA4" i="10"/>
  <c r="BA4" i="7"/>
  <c r="BA4" i="8"/>
  <c r="BA82" i="6"/>
  <c r="BA109" i="6"/>
  <c r="BA4" i="6"/>
  <c r="BA55" i="6"/>
  <c r="BA151" i="6"/>
  <c r="BA172" i="6"/>
  <c r="BC131" i="6"/>
  <c r="BC24" i="6"/>
  <c r="BC25" i="6" s="1"/>
  <c r="BC2" i="4" s="1"/>
  <c r="AX11" i="21"/>
  <c r="AY33" i="12"/>
  <c r="AY36" i="12" s="1"/>
  <c r="Y25" i="10" l="1"/>
  <c r="Y26" i="10" s="1"/>
  <c r="BD131" i="6"/>
  <c r="BD24" i="6"/>
  <c r="BD25" i="6" s="1"/>
  <c r="BD2" i="4" s="1"/>
  <c r="BD97" i="6"/>
  <c r="BD111" i="6"/>
  <c r="BD104" i="6"/>
  <c r="BD117" i="6"/>
  <c r="BC2" i="24"/>
  <c r="BC2" i="21"/>
  <c r="BC2" i="18"/>
  <c r="BC2" i="14"/>
  <c r="BC2" i="13"/>
  <c r="BC2" i="12"/>
  <c r="BC2" i="10"/>
  <c r="BC2" i="9"/>
  <c r="BC2" i="11"/>
  <c r="BC2" i="7"/>
  <c r="BC187" i="6"/>
  <c r="BC189" i="6" s="1"/>
  <c r="BC2" i="8"/>
  <c r="BC181" i="6"/>
  <c r="BD182" i="6" s="1"/>
  <c r="BC68" i="6"/>
  <c r="BC130" i="6"/>
  <c r="BC132" i="6" s="1"/>
  <c r="BC137" i="6" s="1"/>
  <c r="BC138" i="6" s="1"/>
  <c r="BC142" i="6" s="1"/>
  <c r="BC124" i="6"/>
  <c r="BC125" i="6" s="1"/>
  <c r="BC95" i="6"/>
  <c r="BC157" i="6"/>
  <c r="BC32" i="6"/>
  <c r="BC33" i="6" s="1"/>
  <c r="BC4" i="4" s="1"/>
  <c r="BC41" i="6"/>
  <c r="BC2" i="6"/>
  <c r="BB63" i="6"/>
  <c r="BB57" i="6"/>
  <c r="BB50" i="6"/>
  <c r="BB43" i="6"/>
  <c r="BD90" i="6"/>
  <c r="BD70" i="6"/>
  <c r="BD84" i="6"/>
  <c r="BD77" i="6"/>
  <c r="AY11" i="21"/>
  <c r="AZ33" i="12"/>
  <c r="AZ36" i="12" s="1"/>
  <c r="BB4" i="24"/>
  <c r="BB4" i="21"/>
  <c r="BB4" i="18"/>
  <c r="BB4" i="14"/>
  <c r="BB4" i="13"/>
  <c r="BB4" i="12"/>
  <c r="BB4" i="11"/>
  <c r="BB4" i="10"/>
  <c r="BB4" i="7"/>
  <c r="BB4" i="9"/>
  <c r="BB4" i="8"/>
  <c r="BB109" i="6"/>
  <c r="BB4" i="6"/>
  <c r="BB55" i="6"/>
  <c r="BB82" i="6"/>
  <c r="BE5" i="24"/>
  <c r="BE5" i="21"/>
  <c r="BE5" i="18"/>
  <c r="BE37" i="13"/>
  <c r="BE5" i="14"/>
  <c r="BE30" i="13"/>
  <c r="BE5" i="13"/>
  <c r="BE10" i="13"/>
  <c r="BE5" i="11"/>
  <c r="BE22" i="12"/>
  <c r="BE5" i="12"/>
  <c r="BE32" i="12"/>
  <c r="BE10" i="12"/>
  <c r="BE16" i="10"/>
  <c r="BE5" i="10"/>
  <c r="BE5" i="9"/>
  <c r="BE5" i="7"/>
  <c r="BE199" i="6"/>
  <c r="BE200" i="6" s="1"/>
  <c r="BE214" i="6"/>
  <c r="BE215" i="6" s="1"/>
  <c r="BE219" i="6"/>
  <c r="BE220" i="6" s="1"/>
  <c r="BE5" i="8"/>
  <c r="BE188" i="6"/>
  <c r="BE204" i="6"/>
  <c r="BE205" i="6" s="1"/>
  <c r="BE136" i="6"/>
  <c r="BE180" i="6"/>
  <c r="BE96" i="6"/>
  <c r="BE89" i="6"/>
  <c r="BE110" i="6"/>
  <c r="BE103" i="6"/>
  <c r="BE116" i="6"/>
  <c r="BE56" i="6"/>
  <c r="BE150" i="6"/>
  <c r="BE69" i="6"/>
  <c r="BE62" i="6"/>
  <c r="BE83" i="6"/>
  <c r="BE76" i="6"/>
  <c r="BE31" i="6"/>
  <c r="BE5" i="6"/>
  <c r="BE42" i="6"/>
  <c r="BE17" i="6"/>
  <c r="BE18" i="6" s="1"/>
  <c r="BE49" i="6"/>
  <c r="BF37" i="6"/>
  <c r="BF5" i="4" s="1"/>
  <c r="BA17" i="21"/>
  <c r="BB38" i="13"/>
  <c r="BB40" i="13" s="1"/>
  <c r="BA43" i="13"/>
  <c r="BB151" i="6"/>
  <c r="BB172" i="6"/>
  <c r="BD8" i="24"/>
  <c r="BD35" i="12"/>
  <c r="BE131" i="6" l="1"/>
  <c r="BE24" i="6"/>
  <c r="BE25" i="6" s="1"/>
  <c r="BE2" i="4" s="1"/>
  <c r="BC172" i="6"/>
  <c r="BC151" i="6"/>
  <c r="BE70" i="6"/>
  <c r="BE84" i="6"/>
  <c r="BE77" i="6"/>
  <c r="BE90" i="6"/>
  <c r="Y27" i="10"/>
  <c r="Y15" i="18" s="1"/>
  <c r="Y19" i="10"/>
  <c r="Y20" i="10" s="1"/>
  <c r="BE8" i="24"/>
  <c r="BE35" i="12"/>
  <c r="AZ11" i="21"/>
  <c r="BA33" i="12"/>
  <c r="BA36" i="12" s="1"/>
  <c r="BE111" i="6"/>
  <c r="BE104" i="6"/>
  <c r="BE117" i="6"/>
  <c r="BE97" i="6"/>
  <c r="BC4" i="24"/>
  <c r="BC4" i="21"/>
  <c r="BC4" i="18"/>
  <c r="BC4" i="14"/>
  <c r="BC4" i="13"/>
  <c r="BC4" i="12"/>
  <c r="BC4" i="11"/>
  <c r="BC4" i="10"/>
  <c r="BC4" i="9"/>
  <c r="BC4" i="7"/>
  <c r="BC4" i="8"/>
  <c r="BC55" i="6"/>
  <c r="BC109" i="6"/>
  <c r="BC82" i="6"/>
  <c r="BC4" i="6"/>
  <c r="BC57" i="6"/>
  <c r="BC63" i="6"/>
  <c r="BC43" i="6"/>
  <c r="BC50" i="6"/>
  <c r="BB17" i="21"/>
  <c r="BB43" i="13"/>
  <c r="BC38" i="13"/>
  <c r="BC40" i="13" s="1"/>
  <c r="BF5" i="24"/>
  <c r="BF5" i="21"/>
  <c r="BF5" i="18"/>
  <c r="BF37" i="13"/>
  <c r="BF5" i="14"/>
  <c r="BF30" i="13"/>
  <c r="BF5" i="13"/>
  <c r="BF10" i="13"/>
  <c r="BF22" i="12"/>
  <c r="BF5" i="12"/>
  <c r="BF32" i="12"/>
  <c r="BF10" i="12"/>
  <c r="BF5" i="11"/>
  <c r="BF5" i="10"/>
  <c r="BF16" i="10"/>
  <c r="BF5" i="7"/>
  <c r="BF199" i="6"/>
  <c r="BF200" i="6" s="1"/>
  <c r="BF214" i="6"/>
  <c r="BF215" i="6" s="1"/>
  <c r="BF204" i="6"/>
  <c r="BF205" i="6" s="1"/>
  <c r="BF219" i="6"/>
  <c r="BF220" i="6" s="1"/>
  <c r="BF5" i="8"/>
  <c r="BF188" i="6"/>
  <c r="BF5" i="9"/>
  <c r="BF136" i="6"/>
  <c r="BF110" i="6"/>
  <c r="BF103" i="6"/>
  <c r="BF116" i="6"/>
  <c r="BF56" i="6"/>
  <c r="BF49" i="6"/>
  <c r="BF180" i="6"/>
  <c r="BF150" i="6"/>
  <c r="BF69" i="6"/>
  <c r="BF62" i="6"/>
  <c r="BF83" i="6"/>
  <c r="BF76" i="6"/>
  <c r="BF96" i="6"/>
  <c r="BF89" i="6"/>
  <c r="BF5" i="6"/>
  <c r="BF42" i="6"/>
  <c r="BF17" i="6"/>
  <c r="BF18" i="6" s="1"/>
  <c r="BG37" i="6"/>
  <c r="BG5" i="4" s="1"/>
  <c r="BF31" i="6"/>
  <c r="BD2" i="24"/>
  <c r="BD2" i="21"/>
  <c r="BD2" i="18"/>
  <c r="BD2" i="14"/>
  <c r="BD2" i="13"/>
  <c r="BD2" i="12"/>
  <c r="BD2" i="10"/>
  <c r="BD2" i="11"/>
  <c r="BD187" i="6"/>
  <c r="BD189" i="6" s="1"/>
  <c r="BD2" i="8"/>
  <c r="BD2" i="9"/>
  <c r="BD2" i="7"/>
  <c r="BD157" i="6"/>
  <c r="BD181" i="6"/>
  <c r="BE182" i="6" s="1"/>
  <c r="BD68" i="6"/>
  <c r="BD130" i="6"/>
  <c r="BD132" i="6" s="1"/>
  <c r="BD137" i="6" s="1"/>
  <c r="BD138" i="6" s="1"/>
  <c r="BD142" i="6" s="1"/>
  <c r="BD124" i="6"/>
  <c r="BD125" i="6" s="1"/>
  <c r="BD95" i="6"/>
  <c r="BD32" i="6"/>
  <c r="BD33" i="6" s="1"/>
  <c r="BD4" i="4" s="1"/>
  <c r="BD41" i="6"/>
  <c r="BD2" i="6"/>
  <c r="BA11" i="21" l="1"/>
  <c r="BB33" i="12"/>
  <c r="BB36" i="12" s="1"/>
  <c r="Y8" i="21"/>
  <c r="Y9" i="21" s="1"/>
  <c r="Y23" i="13" s="1"/>
  <c r="Z17" i="10"/>
  <c r="BF117" i="6"/>
  <c r="BF97" i="6"/>
  <c r="BF111" i="6"/>
  <c r="BF104" i="6"/>
  <c r="BF70" i="6"/>
  <c r="BF84" i="6"/>
  <c r="BF77" i="6"/>
  <c r="BF90" i="6"/>
  <c r="BF8" i="24"/>
  <c r="BF35" i="12"/>
  <c r="BE2" i="24"/>
  <c r="BE2" i="21"/>
  <c r="BE2" i="18"/>
  <c r="BE2" i="14"/>
  <c r="BE2" i="12"/>
  <c r="BE2" i="13"/>
  <c r="BE2" i="11"/>
  <c r="BE2" i="10"/>
  <c r="BE2" i="8"/>
  <c r="BE2" i="9"/>
  <c r="BE2" i="7"/>
  <c r="BE157" i="6"/>
  <c r="BE187" i="6"/>
  <c r="BE189" i="6" s="1"/>
  <c r="BE130" i="6"/>
  <c r="BE132" i="6" s="1"/>
  <c r="BE137" i="6" s="1"/>
  <c r="BE138" i="6" s="1"/>
  <c r="BE142" i="6" s="1"/>
  <c r="BE124" i="6"/>
  <c r="BE125" i="6" s="1"/>
  <c r="BE181" i="6"/>
  <c r="BF182" i="6" s="1"/>
  <c r="BE95" i="6"/>
  <c r="BE68" i="6"/>
  <c r="BE41" i="6"/>
  <c r="BE2" i="6"/>
  <c r="BE32" i="6"/>
  <c r="BE33" i="6" s="1"/>
  <c r="BE4" i="4" s="1"/>
  <c r="BG5" i="24"/>
  <c r="BG5" i="21"/>
  <c r="BG5" i="18"/>
  <c r="BG5" i="14"/>
  <c r="BG30" i="13"/>
  <c r="BG37" i="13"/>
  <c r="BG5" i="13"/>
  <c r="BG10" i="13"/>
  <c r="BG22" i="12"/>
  <c r="BG5" i="12"/>
  <c r="BG32" i="12"/>
  <c r="BG10" i="12"/>
  <c r="BG5" i="11"/>
  <c r="BG5" i="10"/>
  <c r="BG5" i="9"/>
  <c r="BG16" i="10"/>
  <c r="BG5" i="7"/>
  <c r="BG214" i="6"/>
  <c r="BG215" i="6" s="1"/>
  <c r="BG204" i="6"/>
  <c r="BG205" i="6" s="1"/>
  <c r="BG219" i="6"/>
  <c r="BG220" i="6" s="1"/>
  <c r="BG5" i="8"/>
  <c r="BG199" i="6"/>
  <c r="BG200" i="6" s="1"/>
  <c r="BG188" i="6"/>
  <c r="BG150" i="6"/>
  <c r="BG180" i="6"/>
  <c r="BG136" i="6"/>
  <c r="BG116" i="6"/>
  <c r="BG69" i="6"/>
  <c r="BG62" i="6"/>
  <c r="BG83" i="6"/>
  <c r="BG76" i="6"/>
  <c r="BG96" i="6"/>
  <c r="BG89" i="6"/>
  <c r="BG110" i="6"/>
  <c r="BG103" i="6"/>
  <c r="BG42" i="6"/>
  <c r="BG17" i="6"/>
  <c r="BG18" i="6" s="1"/>
  <c r="BH37" i="6"/>
  <c r="BH5" i="4" s="1"/>
  <c r="BG49" i="6"/>
  <c r="BG56" i="6"/>
  <c r="BG31" i="6"/>
  <c r="BG5" i="6"/>
  <c r="BD4" i="24"/>
  <c r="BD4" i="21"/>
  <c r="BD4" i="18"/>
  <c r="BD4" i="14"/>
  <c r="BD4" i="13"/>
  <c r="BD4" i="12"/>
  <c r="BD4" i="11"/>
  <c r="BD4" i="10"/>
  <c r="BD4" i="9"/>
  <c r="BD4" i="8"/>
  <c r="BD4" i="7"/>
  <c r="BD82" i="6"/>
  <c r="BD109" i="6"/>
  <c r="BD55" i="6"/>
  <c r="BD4" i="6"/>
  <c r="BF131" i="6"/>
  <c r="BF24" i="6"/>
  <c r="BF25" i="6" s="1"/>
  <c r="BF2" i="4" s="1"/>
  <c r="BD172" i="6"/>
  <c r="BD151" i="6"/>
  <c r="BD57" i="6"/>
  <c r="BD50" i="6"/>
  <c r="BD63" i="6"/>
  <c r="BD43" i="6"/>
  <c r="BC17" i="21"/>
  <c r="BC43" i="13"/>
  <c r="BD38" i="13"/>
  <c r="BD40" i="13" s="1"/>
  <c r="BG131" i="6" l="1"/>
  <c r="BG24" i="6"/>
  <c r="BG25" i="6" s="1"/>
  <c r="BG2" i="4" s="1"/>
  <c r="BE4" i="24"/>
  <c r="BE4" i="21"/>
  <c r="BE4" i="18"/>
  <c r="BE4" i="13"/>
  <c r="BE4" i="14"/>
  <c r="BE4" i="12"/>
  <c r="BE4" i="11"/>
  <c r="BE4" i="10"/>
  <c r="BE4" i="9"/>
  <c r="BE4" i="8"/>
  <c r="BE4" i="7"/>
  <c r="BE82" i="6"/>
  <c r="BE109" i="6"/>
  <c r="BE55" i="6"/>
  <c r="BE4" i="6"/>
  <c r="BE57" i="6"/>
  <c r="BE50" i="6"/>
  <c r="BE63" i="6"/>
  <c r="BE43" i="6"/>
  <c r="BB11" i="21"/>
  <c r="BC33" i="12"/>
  <c r="BC36" i="12" s="1"/>
  <c r="BF2" i="24"/>
  <c r="BF2" i="21"/>
  <c r="BF2" i="18"/>
  <c r="BF2" i="14"/>
  <c r="BF2" i="13"/>
  <c r="BF2" i="12"/>
  <c r="BF2" i="11"/>
  <c r="BF2" i="10"/>
  <c r="BF2" i="8"/>
  <c r="BF2" i="9"/>
  <c r="BF2" i="7"/>
  <c r="BF187" i="6"/>
  <c r="BF189" i="6" s="1"/>
  <c r="BF157" i="6"/>
  <c r="BF181" i="6"/>
  <c r="BF130" i="6"/>
  <c r="BF132" i="6" s="1"/>
  <c r="BF137" i="6" s="1"/>
  <c r="BF138" i="6" s="1"/>
  <c r="BF142" i="6" s="1"/>
  <c r="BF95" i="6"/>
  <c r="BF68" i="6"/>
  <c r="BF124" i="6"/>
  <c r="BF125" i="6" s="1"/>
  <c r="BF41" i="6"/>
  <c r="BF2" i="6"/>
  <c r="BF32" i="6"/>
  <c r="BF33" i="6" s="1"/>
  <c r="BF4" i="4" s="1"/>
  <c r="BG84" i="6"/>
  <c r="BG77" i="6"/>
  <c r="BG90" i="6"/>
  <c r="BG70" i="6"/>
  <c r="BG8" i="24"/>
  <c r="BG35" i="12"/>
  <c r="BD17" i="21"/>
  <c r="BE38" i="13"/>
  <c r="BE40" i="13" s="1"/>
  <c r="BD43" i="13"/>
  <c r="BG182" i="6"/>
  <c r="BG97" i="6"/>
  <c r="BG111" i="6"/>
  <c r="BG104" i="6"/>
  <c r="BG117" i="6"/>
  <c r="BH5" i="24"/>
  <c r="BH5" i="21"/>
  <c r="BH5" i="18"/>
  <c r="BH37" i="13"/>
  <c r="BH5" i="14"/>
  <c r="BH30" i="13"/>
  <c r="BH10" i="13"/>
  <c r="BH5" i="13"/>
  <c r="BH22" i="12"/>
  <c r="BH5" i="12"/>
  <c r="BH32" i="12"/>
  <c r="BH10" i="12"/>
  <c r="BH5" i="11"/>
  <c r="BH5" i="10"/>
  <c r="BH16" i="10"/>
  <c r="BH214" i="6"/>
  <c r="BH215" i="6" s="1"/>
  <c r="BH204" i="6"/>
  <c r="BH205" i="6" s="1"/>
  <c r="BH219" i="6"/>
  <c r="BH220" i="6" s="1"/>
  <c r="BH5" i="8"/>
  <c r="BH188" i="6"/>
  <c r="BH5" i="9"/>
  <c r="BH5" i="7"/>
  <c r="BH199" i="6"/>
  <c r="BH200" i="6" s="1"/>
  <c r="BH150" i="6"/>
  <c r="BH180" i="6"/>
  <c r="BH83" i="6"/>
  <c r="BH76" i="6"/>
  <c r="BH96" i="6"/>
  <c r="BH89" i="6"/>
  <c r="BH110" i="6"/>
  <c r="BH103" i="6"/>
  <c r="BH136" i="6"/>
  <c r="BH116" i="6"/>
  <c r="BH42" i="6"/>
  <c r="BH17" i="6"/>
  <c r="BH18" i="6" s="1"/>
  <c r="BI37" i="6"/>
  <c r="BI5" i="4" s="1"/>
  <c r="BH69" i="6"/>
  <c r="BH49" i="6"/>
  <c r="BH56" i="6"/>
  <c r="BH62" i="6"/>
  <c r="BH31" i="6"/>
  <c r="BH5" i="6"/>
  <c r="BE172" i="6"/>
  <c r="BE151" i="6"/>
  <c r="Z25" i="10"/>
  <c r="Z26" i="10" s="1"/>
  <c r="BF151" i="6" l="1"/>
  <c r="BF172" i="6"/>
  <c r="BH8" i="24"/>
  <c r="BH35" i="12"/>
  <c r="BE17" i="21"/>
  <c r="BF38" i="13"/>
  <c r="BF40" i="13" s="1"/>
  <c r="BE43" i="13"/>
  <c r="BH97" i="6"/>
  <c r="BH111" i="6"/>
  <c r="BH104" i="6"/>
  <c r="BH117" i="6"/>
  <c r="BC11" i="21"/>
  <c r="BD33" i="12"/>
  <c r="BD36" i="12" s="1"/>
  <c r="BG2" i="24"/>
  <c r="BG2" i="21"/>
  <c r="BG2" i="18"/>
  <c r="BG2" i="14"/>
  <c r="BG2" i="13"/>
  <c r="BG2" i="12"/>
  <c r="BG2" i="9"/>
  <c r="BG2" i="11"/>
  <c r="BG2" i="10"/>
  <c r="BG2" i="8"/>
  <c r="BG2" i="7"/>
  <c r="BG187" i="6"/>
  <c r="BG189" i="6" s="1"/>
  <c r="BG157" i="6"/>
  <c r="BG181" i="6"/>
  <c r="BG68" i="6"/>
  <c r="BG124" i="6"/>
  <c r="BG125" i="6" s="1"/>
  <c r="BG130" i="6"/>
  <c r="BG132" i="6" s="1"/>
  <c r="BG137" i="6" s="1"/>
  <c r="BG138" i="6" s="1"/>
  <c r="BG142" i="6" s="1"/>
  <c r="BG95" i="6"/>
  <c r="BG41" i="6"/>
  <c r="BG2" i="6"/>
  <c r="BG32" i="6"/>
  <c r="BG33" i="6" s="1"/>
  <c r="BG4" i="4" s="1"/>
  <c r="Z27" i="10"/>
  <c r="Z15" i="18" s="1"/>
  <c r="Z19" i="10"/>
  <c r="Z20" i="10" s="1"/>
  <c r="BH182" i="6"/>
  <c r="BH90" i="6"/>
  <c r="BH70" i="6"/>
  <c r="BH84" i="6"/>
  <c r="BH77" i="6"/>
  <c r="BH131" i="6"/>
  <c r="BH24" i="6"/>
  <c r="BH25" i="6" s="1"/>
  <c r="BH2" i="4" s="1"/>
  <c r="BF4" i="24"/>
  <c r="BF4" i="21"/>
  <c r="BF4" i="18"/>
  <c r="BF4" i="14"/>
  <c r="BF4" i="13"/>
  <c r="BF4" i="12"/>
  <c r="BF4" i="11"/>
  <c r="BF4" i="10"/>
  <c r="BF4" i="9"/>
  <c r="BF4" i="8"/>
  <c r="BF4" i="7"/>
  <c r="BF109" i="6"/>
  <c r="BF55" i="6"/>
  <c r="BF82" i="6"/>
  <c r="BF4" i="6"/>
  <c r="BI5" i="24"/>
  <c r="BI5" i="21"/>
  <c r="BI5" i="18"/>
  <c r="BI37" i="13"/>
  <c r="BI30" i="13"/>
  <c r="BI10" i="13"/>
  <c r="BI5" i="13"/>
  <c r="BI5" i="14"/>
  <c r="BI22" i="12"/>
  <c r="BI5" i="12"/>
  <c r="BI32" i="12"/>
  <c r="BI10" i="12"/>
  <c r="BI5" i="11"/>
  <c r="BI16" i="10"/>
  <c r="BI5" i="10"/>
  <c r="BI204" i="6"/>
  <c r="BI205" i="6" s="1"/>
  <c r="BI219" i="6"/>
  <c r="BI220" i="6" s="1"/>
  <c r="BI5" i="8"/>
  <c r="BI188" i="6"/>
  <c r="BI5" i="9"/>
  <c r="BI5" i="7"/>
  <c r="BI199" i="6"/>
  <c r="BI200" i="6" s="1"/>
  <c r="BI214" i="6"/>
  <c r="BI215" i="6" s="1"/>
  <c r="BI150" i="6"/>
  <c r="BI180" i="6"/>
  <c r="BI136" i="6"/>
  <c r="BI56" i="6"/>
  <c r="BI96" i="6"/>
  <c r="BI89" i="6"/>
  <c r="BI110" i="6"/>
  <c r="BI103" i="6"/>
  <c r="BI116" i="6"/>
  <c r="BJ37" i="6"/>
  <c r="BJ5" i="4" s="1"/>
  <c r="BI69" i="6"/>
  <c r="BI49" i="6"/>
  <c r="BI83" i="6"/>
  <c r="BI76" i="6"/>
  <c r="BI62" i="6"/>
  <c r="BI31" i="6"/>
  <c r="BI5" i="6"/>
  <c r="BI42" i="6"/>
  <c r="BI17" i="6"/>
  <c r="BI18" i="6" s="1"/>
  <c r="BF63" i="6"/>
  <c r="BF57" i="6"/>
  <c r="BF43" i="6"/>
  <c r="BF50" i="6"/>
  <c r="BJ5" i="24" l="1"/>
  <c r="BJ5" i="21"/>
  <c r="BJ5" i="18"/>
  <c r="BJ5" i="14"/>
  <c r="BJ37" i="13"/>
  <c r="BJ30" i="13"/>
  <c r="BJ10" i="13"/>
  <c r="BJ5" i="13"/>
  <c r="BJ22" i="12"/>
  <c r="BJ5" i="12"/>
  <c r="BJ32" i="12"/>
  <c r="BJ10" i="12"/>
  <c r="BJ5" i="9"/>
  <c r="BJ5" i="11"/>
  <c r="BJ16" i="10"/>
  <c r="BJ5" i="10"/>
  <c r="BJ219" i="6"/>
  <c r="BJ220" i="6" s="1"/>
  <c r="BJ5" i="8"/>
  <c r="BJ188" i="6"/>
  <c r="BJ5" i="7"/>
  <c r="BJ214" i="6"/>
  <c r="BJ215" i="6" s="1"/>
  <c r="BJ199" i="6"/>
  <c r="BJ200" i="6" s="1"/>
  <c r="BJ150" i="6"/>
  <c r="BJ180" i="6"/>
  <c r="BJ136" i="6"/>
  <c r="BJ204" i="6"/>
  <c r="BJ205" i="6" s="1"/>
  <c r="BJ56" i="6"/>
  <c r="BJ69" i="6"/>
  <c r="BJ62" i="6"/>
  <c r="BJ96" i="6"/>
  <c r="BJ110" i="6"/>
  <c r="BJ103" i="6"/>
  <c r="BJ116" i="6"/>
  <c r="BJ49" i="6"/>
  <c r="BJ83" i="6"/>
  <c r="BJ76" i="6"/>
  <c r="BJ31" i="6"/>
  <c r="BJ5" i="6"/>
  <c r="BJ89" i="6"/>
  <c r="BJ42" i="6"/>
  <c r="BJ17" i="6"/>
  <c r="BJ18" i="6" s="1"/>
  <c r="BK37" i="6"/>
  <c r="BK5" i="4" s="1"/>
  <c r="BI97" i="6"/>
  <c r="BI111" i="6"/>
  <c r="BI104" i="6"/>
  <c r="BI117" i="6"/>
  <c r="BG63" i="6"/>
  <c r="BG43" i="6"/>
  <c r="BG50" i="6"/>
  <c r="BG57" i="6"/>
  <c r="BF17" i="21"/>
  <c r="BF43" i="13"/>
  <c r="BG38" i="13"/>
  <c r="BG40" i="13" s="1"/>
  <c r="BI70" i="6"/>
  <c r="BI90" i="6"/>
  <c r="BI84" i="6"/>
  <c r="BI77" i="6"/>
  <c r="Z8" i="21"/>
  <c r="Z9" i="21" s="1"/>
  <c r="Z23" i="13" s="1"/>
  <c r="AA17" i="10"/>
  <c r="BG151" i="6"/>
  <c r="BG172" i="6"/>
  <c r="BD11" i="21"/>
  <c r="BE33" i="12"/>
  <c r="BE36" i="12" s="1"/>
  <c r="BH2" i="24"/>
  <c r="BH2" i="21"/>
  <c r="BH2" i="18"/>
  <c r="BH2" i="14"/>
  <c r="BH2" i="13"/>
  <c r="BH2" i="12"/>
  <c r="BH2" i="11"/>
  <c r="BH2" i="10"/>
  <c r="BH2" i="9"/>
  <c r="BH2" i="8"/>
  <c r="BH2" i="7"/>
  <c r="BH157" i="6"/>
  <c r="BH181" i="6"/>
  <c r="BI182" i="6" s="1"/>
  <c r="BH187" i="6"/>
  <c r="BH189" i="6" s="1"/>
  <c r="BH68" i="6"/>
  <c r="BH124" i="6"/>
  <c r="BH125" i="6" s="1"/>
  <c r="BH130" i="6"/>
  <c r="BH132" i="6" s="1"/>
  <c r="BH137" i="6" s="1"/>
  <c r="BH138" i="6" s="1"/>
  <c r="BH142" i="6" s="1"/>
  <c r="BH95" i="6"/>
  <c r="BH41" i="6"/>
  <c r="BH2" i="6"/>
  <c r="BH32" i="6"/>
  <c r="BH33" i="6" s="1"/>
  <c r="BH4" i="4" s="1"/>
  <c r="BI8" i="24"/>
  <c r="BI35" i="12"/>
  <c r="BI131" i="6"/>
  <c r="BI24" i="6"/>
  <c r="BI25" i="6" s="1"/>
  <c r="BI2" i="4" s="1"/>
  <c r="BG4" i="24"/>
  <c r="BG4" i="21"/>
  <c r="BG4" i="18"/>
  <c r="BG4" i="14"/>
  <c r="BG4" i="13"/>
  <c r="BG4" i="11"/>
  <c r="BG4" i="12"/>
  <c r="BG4" i="9"/>
  <c r="BG4" i="10"/>
  <c r="BG4" i="8"/>
  <c r="BG4" i="7"/>
  <c r="BG109" i="6"/>
  <c r="BG55" i="6"/>
  <c r="BG82" i="6"/>
  <c r="BG4" i="6"/>
  <c r="BH151" i="6" l="1"/>
  <c r="BH172" i="6"/>
  <c r="AA25" i="10"/>
  <c r="AA26" i="10" s="1"/>
  <c r="BG17" i="21"/>
  <c r="BG43" i="13"/>
  <c r="BH38" i="13"/>
  <c r="BH40" i="13" s="1"/>
  <c r="BH57" i="6"/>
  <c r="BH50" i="6"/>
  <c r="BH63" i="6"/>
  <c r="BH43" i="6"/>
  <c r="BH4" i="24"/>
  <c r="BH4" i="21"/>
  <c r="BH4" i="18"/>
  <c r="BH4" i="14"/>
  <c r="BH4" i="13"/>
  <c r="BH4" i="11"/>
  <c r="BH4" i="12"/>
  <c r="BH4" i="10"/>
  <c r="BH4" i="9"/>
  <c r="BH4" i="8"/>
  <c r="BH4" i="7"/>
  <c r="BH82" i="6"/>
  <c r="BH109" i="6"/>
  <c r="BH4" i="6"/>
  <c r="BH55" i="6"/>
  <c r="BE11" i="21"/>
  <c r="BF33" i="12"/>
  <c r="BF36" i="12" s="1"/>
  <c r="BK5" i="24"/>
  <c r="BK5" i="21"/>
  <c r="BK5" i="18"/>
  <c r="BK5" i="14"/>
  <c r="BK30" i="13"/>
  <c r="BK10" i="13"/>
  <c r="BK5" i="13"/>
  <c r="BK37" i="13"/>
  <c r="BK32" i="12"/>
  <c r="BK10" i="12"/>
  <c r="BK5" i="11"/>
  <c r="BK22" i="12"/>
  <c r="BK5" i="12"/>
  <c r="BK5" i="9"/>
  <c r="BK16" i="10"/>
  <c r="BK5" i="10"/>
  <c r="BK219" i="6"/>
  <c r="BK220" i="6" s="1"/>
  <c r="BK5" i="8"/>
  <c r="BK188" i="6"/>
  <c r="BK5" i="7"/>
  <c r="BK199" i="6"/>
  <c r="BK200" i="6" s="1"/>
  <c r="BK214" i="6"/>
  <c r="BK215" i="6" s="1"/>
  <c r="BK204" i="6"/>
  <c r="BK205" i="6" s="1"/>
  <c r="BK150" i="6"/>
  <c r="BK180" i="6"/>
  <c r="BK136" i="6"/>
  <c r="BK69" i="6"/>
  <c r="BK62" i="6"/>
  <c r="BK83" i="6"/>
  <c r="BK76" i="6"/>
  <c r="BK96" i="6"/>
  <c r="BK89" i="6"/>
  <c r="BK110" i="6"/>
  <c r="BK103" i="6"/>
  <c r="BK116" i="6"/>
  <c r="BK56" i="6"/>
  <c r="BK31" i="6"/>
  <c r="BK5" i="6"/>
  <c r="BK42" i="6"/>
  <c r="BK17" i="6"/>
  <c r="BK18" i="6" s="1"/>
  <c r="BL37" i="6"/>
  <c r="BL5" i="4" s="1"/>
  <c r="BK49" i="6"/>
  <c r="BJ8" i="24"/>
  <c r="BJ35" i="12"/>
  <c r="BI2" i="24"/>
  <c r="BI2" i="21"/>
  <c r="BI2" i="18"/>
  <c r="BI2" i="14"/>
  <c r="BI2" i="13"/>
  <c r="BI2" i="11"/>
  <c r="BI2" i="12"/>
  <c r="BI2" i="9"/>
  <c r="BI2" i="7"/>
  <c r="BI187" i="6"/>
  <c r="BI189" i="6" s="1"/>
  <c r="BI2" i="10"/>
  <c r="BI2" i="8"/>
  <c r="BI157" i="6"/>
  <c r="BI181" i="6"/>
  <c r="BJ182" i="6" s="1"/>
  <c r="BI124" i="6"/>
  <c r="BI125" i="6" s="1"/>
  <c r="BI130" i="6"/>
  <c r="BI132" i="6" s="1"/>
  <c r="BI137" i="6" s="1"/>
  <c r="BI138" i="6" s="1"/>
  <c r="BI142" i="6" s="1"/>
  <c r="BI95" i="6"/>
  <c r="BI41" i="6"/>
  <c r="BI2" i="6"/>
  <c r="BI32" i="6"/>
  <c r="BI33" i="6" s="1"/>
  <c r="BI4" i="4" s="1"/>
  <c r="BI68" i="6"/>
  <c r="BJ70" i="6"/>
  <c r="BJ84" i="6"/>
  <c r="BJ77" i="6"/>
  <c r="BJ90" i="6"/>
  <c r="BJ131" i="6"/>
  <c r="BJ24" i="6"/>
  <c r="BJ25" i="6" s="1"/>
  <c r="BJ2" i="4" s="1"/>
  <c r="BJ97" i="6"/>
  <c r="BJ111" i="6"/>
  <c r="BJ104" i="6"/>
  <c r="BJ117" i="6"/>
  <c r="BL5" i="24" l="1"/>
  <c r="BL5" i="21"/>
  <c r="BL5" i="18"/>
  <c r="BL5" i="14"/>
  <c r="BL5" i="13"/>
  <c r="BL37" i="13"/>
  <c r="BL30" i="13"/>
  <c r="BL10" i="13"/>
  <c r="BL32" i="12"/>
  <c r="BL10" i="12"/>
  <c r="BL5" i="11"/>
  <c r="BL22" i="12"/>
  <c r="BL5" i="12"/>
  <c r="BL16" i="10"/>
  <c r="BL5" i="10"/>
  <c r="BL5" i="9"/>
  <c r="BL5" i="8"/>
  <c r="BL5" i="7"/>
  <c r="BL199" i="6"/>
  <c r="BL200" i="6" s="1"/>
  <c r="BL214" i="6"/>
  <c r="BL215" i="6" s="1"/>
  <c r="BL204" i="6"/>
  <c r="BL205" i="6" s="1"/>
  <c r="BL219" i="6"/>
  <c r="BL220" i="6" s="1"/>
  <c r="BL188" i="6"/>
  <c r="BL180" i="6"/>
  <c r="BL136" i="6"/>
  <c r="BL150" i="6"/>
  <c r="BL83" i="6"/>
  <c r="BL76" i="6"/>
  <c r="BL96" i="6"/>
  <c r="BL89" i="6"/>
  <c r="BL110" i="6"/>
  <c r="BL103" i="6"/>
  <c r="BL116" i="6"/>
  <c r="BL56" i="6"/>
  <c r="BL69" i="6"/>
  <c r="BL62" i="6"/>
  <c r="BL31" i="6"/>
  <c r="BL5" i="6"/>
  <c r="BL42" i="6"/>
  <c r="BL17" i="6"/>
  <c r="BL18" i="6" s="1"/>
  <c r="BM37" i="6"/>
  <c r="BM5" i="4" s="1"/>
  <c r="BL49" i="6"/>
  <c r="BJ2" i="24"/>
  <c r="BJ2" i="21"/>
  <c r="BJ2" i="18"/>
  <c r="BJ2" i="14"/>
  <c r="BJ2" i="13"/>
  <c r="BJ2" i="12"/>
  <c r="BJ2" i="11"/>
  <c r="BJ2" i="7"/>
  <c r="BJ2" i="9"/>
  <c r="BJ2" i="10"/>
  <c r="BJ2" i="8"/>
  <c r="BJ181" i="6"/>
  <c r="BK182" i="6" s="1"/>
  <c r="BJ187" i="6"/>
  <c r="BJ189" i="6" s="1"/>
  <c r="BJ157" i="6"/>
  <c r="BJ124" i="6"/>
  <c r="BJ125" i="6" s="1"/>
  <c r="BJ130" i="6"/>
  <c r="BJ132" i="6" s="1"/>
  <c r="BJ137" i="6" s="1"/>
  <c r="BJ138" i="6" s="1"/>
  <c r="BJ142" i="6" s="1"/>
  <c r="BJ95" i="6"/>
  <c r="BJ2" i="6"/>
  <c r="BJ32" i="6"/>
  <c r="BJ33" i="6" s="1"/>
  <c r="BJ4" i="4" s="1"/>
  <c r="BJ68" i="6"/>
  <c r="BJ41" i="6"/>
  <c r="BK97" i="6"/>
  <c r="BK111" i="6"/>
  <c r="BK104" i="6"/>
  <c r="BK117" i="6"/>
  <c r="BK8" i="24"/>
  <c r="BK35" i="12"/>
  <c r="BK131" i="6"/>
  <c r="BK24" i="6"/>
  <c r="BK25" i="6" s="1"/>
  <c r="BK2" i="4" s="1"/>
  <c r="BF11" i="21"/>
  <c r="BG33" i="12"/>
  <c r="BG36" i="12" s="1"/>
  <c r="AA27" i="10"/>
  <c r="AA15" i="18" s="1"/>
  <c r="AA19" i="10"/>
  <c r="AA20" i="10" s="1"/>
  <c r="BK84" i="6"/>
  <c r="BK77" i="6"/>
  <c r="BK90" i="6"/>
  <c r="BK70" i="6"/>
  <c r="BI57" i="6"/>
  <c r="BI50" i="6"/>
  <c r="BI63" i="6"/>
  <c r="BI43" i="6"/>
  <c r="BH17" i="21"/>
  <c r="BI38" i="13"/>
  <c r="BI40" i="13" s="1"/>
  <c r="BH43" i="13"/>
  <c r="BI151" i="6"/>
  <c r="BI172" i="6"/>
  <c r="BI4" i="24"/>
  <c r="BI4" i="21"/>
  <c r="BI4" i="18"/>
  <c r="BI4" i="14"/>
  <c r="BI4" i="13"/>
  <c r="BI4" i="11"/>
  <c r="BI4" i="12"/>
  <c r="BI4" i="9"/>
  <c r="BI4" i="10"/>
  <c r="BI4" i="7"/>
  <c r="BI4" i="8"/>
  <c r="BI82" i="6"/>
  <c r="BI109" i="6"/>
  <c r="BI4" i="6"/>
  <c r="BI55" i="6"/>
  <c r="BL8" i="24" l="1"/>
  <c r="BL35" i="12"/>
  <c r="BL131" i="6"/>
  <c r="BL24" i="6"/>
  <c r="BL25" i="6" s="1"/>
  <c r="BL2" i="4" s="1"/>
  <c r="BJ151" i="6"/>
  <c r="BJ172" i="6"/>
  <c r="AA8" i="21"/>
  <c r="AA9" i="21" s="1"/>
  <c r="AA23" i="13" s="1"/>
  <c r="AB17" i="10"/>
  <c r="BK2" i="24"/>
  <c r="BK2" i="21"/>
  <c r="BK2" i="18"/>
  <c r="BK2" i="14"/>
  <c r="BK2" i="13"/>
  <c r="BK2" i="12"/>
  <c r="BK2" i="11"/>
  <c r="BK2" i="10"/>
  <c r="BK2" i="9"/>
  <c r="BK2" i="7"/>
  <c r="BK187" i="6"/>
  <c r="BK189" i="6" s="1"/>
  <c r="BK2" i="8"/>
  <c r="BK181" i="6"/>
  <c r="BL182" i="6" s="1"/>
  <c r="BK68" i="6"/>
  <c r="BK124" i="6"/>
  <c r="BK125" i="6" s="1"/>
  <c r="BK130" i="6"/>
  <c r="BK132" i="6" s="1"/>
  <c r="BK137" i="6" s="1"/>
  <c r="BK138" i="6" s="1"/>
  <c r="BK142" i="6" s="1"/>
  <c r="BK95" i="6"/>
  <c r="BK157" i="6"/>
  <c r="BK32" i="6"/>
  <c r="BK33" i="6" s="1"/>
  <c r="BK4" i="4" s="1"/>
  <c r="BK41" i="6"/>
  <c r="BK2" i="6"/>
  <c r="BL97" i="6"/>
  <c r="BL111" i="6"/>
  <c r="BL104" i="6"/>
  <c r="BL117" i="6"/>
  <c r="BJ63" i="6"/>
  <c r="BJ57" i="6"/>
  <c r="BJ50" i="6"/>
  <c r="BJ43" i="6"/>
  <c r="BL90" i="6"/>
  <c r="BL70" i="6"/>
  <c r="BL84" i="6"/>
  <c r="BL77" i="6"/>
  <c r="BI17" i="21"/>
  <c r="BJ38" i="13"/>
  <c r="BJ40" i="13" s="1"/>
  <c r="BI43" i="13"/>
  <c r="BG11" i="21"/>
  <c r="BH33" i="12"/>
  <c r="BH36" i="12" s="1"/>
  <c r="BJ4" i="24"/>
  <c r="BJ4" i="21"/>
  <c r="BJ4" i="18"/>
  <c r="BJ4" i="14"/>
  <c r="BJ4" i="13"/>
  <c r="BJ4" i="12"/>
  <c r="BJ4" i="11"/>
  <c r="BJ4" i="10"/>
  <c r="BJ4" i="9"/>
  <c r="BJ4" i="7"/>
  <c r="BJ4" i="8"/>
  <c r="BJ109" i="6"/>
  <c r="BJ4" i="6"/>
  <c r="BJ55" i="6"/>
  <c r="BJ82" i="6"/>
  <c r="BM5" i="24"/>
  <c r="BM5" i="21"/>
  <c r="BM5" i="18"/>
  <c r="BM37" i="13"/>
  <c r="BM5" i="14"/>
  <c r="BM30" i="13"/>
  <c r="BM5" i="13"/>
  <c r="BM10" i="13"/>
  <c r="BM5" i="11"/>
  <c r="BM22" i="12"/>
  <c r="BM5" i="12"/>
  <c r="BM32" i="12"/>
  <c r="BM10" i="12"/>
  <c r="BM16" i="10"/>
  <c r="BM5" i="10"/>
  <c r="BM5" i="9"/>
  <c r="BM5" i="7"/>
  <c r="BM199" i="6"/>
  <c r="BM200" i="6" s="1"/>
  <c r="BM214" i="6"/>
  <c r="BM215" i="6" s="1"/>
  <c r="BM219" i="6"/>
  <c r="BM220" i="6" s="1"/>
  <c r="BM5" i="8"/>
  <c r="BM188" i="6"/>
  <c r="BM136" i="6"/>
  <c r="BM204" i="6"/>
  <c r="BM205" i="6" s="1"/>
  <c r="BM180" i="6"/>
  <c r="BM96" i="6"/>
  <c r="BM89" i="6"/>
  <c r="BM110" i="6"/>
  <c r="BM103" i="6"/>
  <c r="BM116" i="6"/>
  <c r="BM150" i="6"/>
  <c r="BM56" i="6"/>
  <c r="BM69" i="6"/>
  <c r="BM62" i="6"/>
  <c r="BM83" i="6"/>
  <c r="BM76" i="6"/>
  <c r="BM31" i="6"/>
  <c r="BM5" i="6"/>
  <c r="BM42" i="6"/>
  <c r="BM17" i="6"/>
  <c r="BM18" i="6" s="1"/>
  <c r="BN37" i="6"/>
  <c r="BN5" i="4" s="1"/>
  <c r="BM49" i="6"/>
  <c r="BL2" i="24" l="1"/>
  <c r="BL2" i="21"/>
  <c r="BL2" i="18"/>
  <c r="BL2" i="14"/>
  <c r="BL2" i="13"/>
  <c r="BL2" i="12"/>
  <c r="BL2" i="11"/>
  <c r="BL2" i="10"/>
  <c r="BL2" i="9"/>
  <c r="BL187" i="6"/>
  <c r="BL189" i="6" s="1"/>
  <c r="BL2" i="8"/>
  <c r="BL2" i="7"/>
  <c r="BL157" i="6"/>
  <c r="BL181" i="6"/>
  <c r="BL68" i="6"/>
  <c r="BL124" i="6"/>
  <c r="BL125" i="6" s="1"/>
  <c r="BL130" i="6"/>
  <c r="BL132" i="6" s="1"/>
  <c r="BL137" i="6" s="1"/>
  <c r="BL138" i="6" s="1"/>
  <c r="BL142" i="6" s="1"/>
  <c r="BL95" i="6"/>
  <c r="BL32" i="6"/>
  <c r="BL33" i="6" s="1"/>
  <c r="BL4" i="4" s="1"/>
  <c r="BL41" i="6"/>
  <c r="BL2" i="6"/>
  <c r="AB25" i="10"/>
  <c r="AB26" i="10" s="1"/>
  <c r="BJ17" i="21"/>
  <c r="BJ43" i="13"/>
  <c r="BK38" i="13"/>
  <c r="BK40" i="13" s="1"/>
  <c r="BK172" i="6"/>
  <c r="BK151" i="6"/>
  <c r="BM8" i="24"/>
  <c r="BM35" i="12"/>
  <c r="BN5" i="24"/>
  <c r="BN5" i="21"/>
  <c r="BN5" i="18"/>
  <c r="BN37" i="13"/>
  <c r="BN5" i="14"/>
  <c r="BN30" i="13"/>
  <c r="BN5" i="13"/>
  <c r="BN10" i="13"/>
  <c r="BN22" i="12"/>
  <c r="BN5" i="12"/>
  <c r="BN32" i="12"/>
  <c r="BN10" i="12"/>
  <c r="BN5" i="11"/>
  <c r="BN5" i="10"/>
  <c r="BN16" i="10"/>
  <c r="BN5" i="7"/>
  <c r="BN199" i="6"/>
  <c r="BN200" i="6" s="1"/>
  <c r="BN214" i="6"/>
  <c r="BN215" i="6" s="1"/>
  <c r="BN5" i="9"/>
  <c r="BN204" i="6"/>
  <c r="BN205" i="6" s="1"/>
  <c r="BN219" i="6"/>
  <c r="BN220" i="6" s="1"/>
  <c r="BN5" i="8"/>
  <c r="BN188" i="6"/>
  <c r="BN136" i="6"/>
  <c r="BN110" i="6"/>
  <c r="BN103" i="6"/>
  <c r="BN116" i="6"/>
  <c r="BN150" i="6"/>
  <c r="BN180" i="6"/>
  <c r="BN56" i="6"/>
  <c r="BN49" i="6"/>
  <c r="BN69" i="6"/>
  <c r="BN62" i="6"/>
  <c r="BN83" i="6"/>
  <c r="BN76" i="6"/>
  <c r="BN96" i="6"/>
  <c r="BN89" i="6"/>
  <c r="BN5" i="6"/>
  <c r="BN42" i="6"/>
  <c r="BN17" i="6"/>
  <c r="BN18" i="6" s="1"/>
  <c r="BO37" i="6"/>
  <c r="BO5" i="4" s="1"/>
  <c r="BN31" i="6"/>
  <c r="BM182" i="6"/>
  <c r="BM70" i="6"/>
  <c r="BM84" i="6"/>
  <c r="BM77" i="6"/>
  <c r="BM90" i="6"/>
  <c r="BM111" i="6"/>
  <c r="BM104" i="6"/>
  <c r="BM117" i="6"/>
  <c r="BM97" i="6"/>
  <c r="BM131" i="6"/>
  <c r="BM24" i="6"/>
  <c r="BM25" i="6" s="1"/>
  <c r="BM2" i="4" s="1"/>
  <c r="BH11" i="21"/>
  <c r="BI33" i="12"/>
  <c r="BI36" i="12" s="1"/>
  <c r="BK4" i="24"/>
  <c r="BK4" i="21"/>
  <c r="BK4" i="18"/>
  <c r="BK4" i="14"/>
  <c r="BK4" i="13"/>
  <c r="BK4" i="12"/>
  <c r="BK4" i="11"/>
  <c r="BK4" i="10"/>
  <c r="BK4" i="9"/>
  <c r="BK4" i="7"/>
  <c r="BK4" i="8"/>
  <c r="BK55" i="6"/>
  <c r="BK109" i="6"/>
  <c r="BK82" i="6"/>
  <c r="BK4" i="6"/>
  <c r="BK57" i="6"/>
  <c r="BK63" i="6"/>
  <c r="BK50" i="6"/>
  <c r="BK43" i="6"/>
  <c r="BN70" i="6" l="1"/>
  <c r="BN84" i="6"/>
  <c r="BN77" i="6"/>
  <c r="BN90" i="6"/>
  <c r="BL57" i="6"/>
  <c r="BL50" i="6"/>
  <c r="BL63" i="6"/>
  <c r="BL43" i="6"/>
  <c r="BN8" i="24"/>
  <c r="BN35" i="12"/>
  <c r="BM2" i="24"/>
  <c r="BM2" i="21"/>
  <c r="BM2" i="18"/>
  <c r="BM2" i="13"/>
  <c r="BM2" i="14"/>
  <c r="BM2" i="12"/>
  <c r="BM2" i="11"/>
  <c r="BM2" i="10"/>
  <c r="BM2" i="9"/>
  <c r="BM2" i="8"/>
  <c r="BM2" i="7"/>
  <c r="BM187" i="6"/>
  <c r="BM189" i="6" s="1"/>
  <c r="BM157" i="6"/>
  <c r="BM130" i="6"/>
  <c r="BM132" i="6" s="1"/>
  <c r="BM137" i="6" s="1"/>
  <c r="BM138" i="6" s="1"/>
  <c r="BM142" i="6" s="1"/>
  <c r="BM181" i="6"/>
  <c r="BM124" i="6"/>
  <c r="BM125" i="6" s="1"/>
  <c r="BM95" i="6"/>
  <c r="BM68" i="6"/>
  <c r="BM41" i="6"/>
  <c r="BM2" i="6"/>
  <c r="BM32" i="6"/>
  <c r="BM33" i="6" s="1"/>
  <c r="BM4" i="4" s="1"/>
  <c r="BL172" i="6"/>
  <c r="BL151" i="6"/>
  <c r="BO5" i="24"/>
  <c r="BO5" i="21"/>
  <c r="BO5" i="18"/>
  <c r="BO5" i="14"/>
  <c r="BO30" i="13"/>
  <c r="BO37" i="13"/>
  <c r="BO5" i="13"/>
  <c r="BO10" i="13"/>
  <c r="BO22" i="12"/>
  <c r="BO5" i="12"/>
  <c r="BO32" i="12"/>
  <c r="BO10" i="12"/>
  <c r="BO5" i="11"/>
  <c r="BO5" i="10"/>
  <c r="BO5" i="9"/>
  <c r="BO16" i="10"/>
  <c r="BO5" i="7"/>
  <c r="BO214" i="6"/>
  <c r="BO215" i="6" s="1"/>
  <c r="BO204" i="6"/>
  <c r="BO205" i="6" s="1"/>
  <c r="BO219" i="6"/>
  <c r="BO220" i="6" s="1"/>
  <c r="BO5" i="8"/>
  <c r="BO150" i="6"/>
  <c r="BO180" i="6"/>
  <c r="BO199" i="6"/>
  <c r="BO200" i="6" s="1"/>
  <c r="BO188" i="6"/>
  <c r="BO116" i="6"/>
  <c r="BO69" i="6"/>
  <c r="BO62" i="6"/>
  <c r="BO83" i="6"/>
  <c r="BO76" i="6"/>
  <c r="BO136" i="6"/>
  <c r="BO96" i="6"/>
  <c r="BO89" i="6"/>
  <c r="BO110" i="6"/>
  <c r="BO103" i="6"/>
  <c r="BO42" i="6"/>
  <c r="BO17" i="6"/>
  <c r="BO18" i="6" s="1"/>
  <c r="BP37" i="6"/>
  <c r="BP5" i="4" s="1"/>
  <c r="BO56" i="6"/>
  <c r="BO49" i="6"/>
  <c r="BO31" i="6"/>
  <c r="BO5" i="6"/>
  <c r="BN131" i="6"/>
  <c r="BN24" i="6"/>
  <c r="BN25" i="6" s="1"/>
  <c r="BN2" i="4" s="1"/>
  <c r="BI11" i="21"/>
  <c r="BJ33" i="12"/>
  <c r="BJ36" i="12" s="1"/>
  <c r="AB27" i="10"/>
  <c r="AB15" i="18" s="1"/>
  <c r="AB19" i="10"/>
  <c r="AB20" i="10" s="1"/>
  <c r="BN182" i="6"/>
  <c r="BN117" i="6"/>
  <c r="BN97" i="6"/>
  <c r="BN111" i="6"/>
  <c r="BN104" i="6"/>
  <c r="BK17" i="21"/>
  <c r="BK43" i="13"/>
  <c r="BL38" i="13"/>
  <c r="BL40" i="13" s="1"/>
  <c r="BL4" i="24"/>
  <c r="BL4" i="21"/>
  <c r="BL4" i="18"/>
  <c r="BL4" i="14"/>
  <c r="BL4" i="13"/>
  <c r="BL4" i="12"/>
  <c r="BL4" i="11"/>
  <c r="BL4" i="10"/>
  <c r="BL4" i="9"/>
  <c r="BL4" i="8"/>
  <c r="BL4" i="7"/>
  <c r="BL82" i="6"/>
  <c r="BL109" i="6"/>
  <c r="BL55" i="6"/>
  <c r="BL4" i="6"/>
  <c r="BP5" i="24" l="1"/>
  <c r="BP5" i="21"/>
  <c r="BP5" i="18"/>
  <c r="BP37" i="13"/>
  <c r="BP10" i="13"/>
  <c r="BP5" i="14"/>
  <c r="BP30" i="13"/>
  <c r="BP5" i="13"/>
  <c r="BP22" i="12"/>
  <c r="BP5" i="12"/>
  <c r="BP32" i="12"/>
  <c r="BP10" i="12"/>
  <c r="BP5" i="11"/>
  <c r="BP5" i="10"/>
  <c r="BP16" i="10"/>
  <c r="BP214" i="6"/>
  <c r="BP215" i="6" s="1"/>
  <c r="BP204" i="6"/>
  <c r="BP205" i="6" s="1"/>
  <c r="BP5" i="9"/>
  <c r="BP219" i="6"/>
  <c r="BP220" i="6" s="1"/>
  <c r="BP5" i="8"/>
  <c r="BP188" i="6"/>
  <c r="BP5" i="7"/>
  <c r="BP199" i="6"/>
  <c r="BP200" i="6" s="1"/>
  <c r="BP150" i="6"/>
  <c r="BP180" i="6"/>
  <c r="BP83" i="6"/>
  <c r="BP76" i="6"/>
  <c r="BP136" i="6"/>
  <c r="BP96" i="6"/>
  <c r="BP89" i="6"/>
  <c r="BP110" i="6"/>
  <c r="BP103" i="6"/>
  <c r="BP116" i="6"/>
  <c r="BP69" i="6"/>
  <c r="BP42" i="6"/>
  <c r="BP17" i="6"/>
  <c r="BP18" i="6" s="1"/>
  <c r="BQ37" i="6"/>
  <c r="BQ5" i="4" s="1"/>
  <c r="BP56" i="6"/>
  <c r="BP62" i="6"/>
  <c r="BP49" i="6"/>
  <c r="BP31" i="6"/>
  <c r="BP5" i="6"/>
  <c r="AB8" i="21"/>
  <c r="AB9" i="21" s="1"/>
  <c r="AB23" i="13" s="1"/>
  <c r="AC17" i="10"/>
  <c r="BJ11" i="21"/>
  <c r="BK33" i="12"/>
  <c r="BK36" i="12" s="1"/>
  <c r="BN2" i="24"/>
  <c r="BN2" i="21"/>
  <c r="BN2" i="18"/>
  <c r="BN2" i="14"/>
  <c r="BN2" i="13"/>
  <c r="BN2" i="12"/>
  <c r="BN2" i="11"/>
  <c r="BN2" i="10"/>
  <c r="BN2" i="8"/>
  <c r="BN2" i="7"/>
  <c r="BN2" i="9"/>
  <c r="BN187" i="6"/>
  <c r="BN189" i="6" s="1"/>
  <c r="BN157" i="6"/>
  <c r="BN181" i="6"/>
  <c r="BO182" i="6" s="1"/>
  <c r="BN95" i="6"/>
  <c r="BN130" i="6"/>
  <c r="BN132" i="6" s="1"/>
  <c r="BN137" i="6" s="1"/>
  <c r="BN138" i="6" s="1"/>
  <c r="BN142" i="6" s="1"/>
  <c r="BN68" i="6"/>
  <c r="BN124" i="6"/>
  <c r="BN125" i="6" s="1"/>
  <c r="BN41" i="6"/>
  <c r="BN2" i="6"/>
  <c r="BN32" i="6"/>
  <c r="BN33" i="6" s="1"/>
  <c r="BN4" i="4" s="1"/>
  <c r="BO131" i="6"/>
  <c r="BO24" i="6"/>
  <c r="BO25" i="6" s="1"/>
  <c r="BO2" i="4" s="1"/>
  <c r="BM4" i="24"/>
  <c r="BM4" i="21"/>
  <c r="BM4" i="18"/>
  <c r="BM4" i="14"/>
  <c r="BM4" i="13"/>
  <c r="BM4" i="12"/>
  <c r="BM4" i="11"/>
  <c r="BM4" i="10"/>
  <c r="BM4" i="8"/>
  <c r="BM4" i="7"/>
  <c r="BM4" i="9"/>
  <c r="BM82" i="6"/>
  <c r="BM109" i="6"/>
  <c r="BM55" i="6"/>
  <c r="BM4" i="6"/>
  <c r="BO97" i="6"/>
  <c r="BO111" i="6"/>
  <c r="BO104" i="6"/>
  <c r="BO117" i="6"/>
  <c r="BM57" i="6"/>
  <c r="BM50" i="6"/>
  <c r="BM63" i="6"/>
  <c r="BM43" i="6"/>
  <c r="BO84" i="6"/>
  <c r="BO77" i="6"/>
  <c r="BO90" i="6"/>
  <c r="BO70" i="6"/>
  <c r="BO8" i="24"/>
  <c r="BO35" i="12"/>
  <c r="BL17" i="21"/>
  <c r="BM38" i="13"/>
  <c r="BM40" i="13" s="1"/>
  <c r="BL43" i="13"/>
  <c r="BM172" i="6"/>
  <c r="BM151" i="6"/>
  <c r="AC25" i="10" l="1"/>
  <c r="AC26" i="10" s="1"/>
  <c r="BP90" i="6"/>
  <c r="BP70" i="6"/>
  <c r="BP84" i="6"/>
  <c r="BP77" i="6"/>
  <c r="BN63" i="6"/>
  <c r="BN50" i="6"/>
  <c r="BN43" i="6"/>
  <c r="BN57" i="6"/>
  <c r="BN151" i="6"/>
  <c r="BN172" i="6"/>
  <c r="BQ5" i="24"/>
  <c r="BQ5" i="21"/>
  <c r="BQ5" i="18"/>
  <c r="BQ37" i="13"/>
  <c r="BQ10" i="13"/>
  <c r="BQ5" i="14"/>
  <c r="BQ30" i="13"/>
  <c r="BQ5" i="13"/>
  <c r="BQ22" i="12"/>
  <c r="BQ5" i="12"/>
  <c r="BQ32" i="12"/>
  <c r="BQ10" i="12"/>
  <c r="BQ5" i="11"/>
  <c r="BQ16" i="10"/>
  <c r="BQ5" i="10"/>
  <c r="BQ204" i="6"/>
  <c r="BQ205" i="6" s="1"/>
  <c r="BQ5" i="9"/>
  <c r="BQ219" i="6"/>
  <c r="BQ220" i="6" s="1"/>
  <c r="BQ5" i="8"/>
  <c r="BQ188" i="6"/>
  <c r="BQ5" i="7"/>
  <c r="BQ199" i="6"/>
  <c r="BQ200" i="6" s="1"/>
  <c r="BQ214" i="6"/>
  <c r="BQ215" i="6" s="1"/>
  <c r="BQ150" i="6"/>
  <c r="BQ180" i="6"/>
  <c r="BQ136" i="6"/>
  <c r="BQ56" i="6"/>
  <c r="BQ96" i="6"/>
  <c r="BQ89" i="6"/>
  <c r="BQ110" i="6"/>
  <c r="BQ103" i="6"/>
  <c r="BQ116" i="6"/>
  <c r="BQ83" i="6"/>
  <c r="BQ76" i="6"/>
  <c r="BQ62" i="6"/>
  <c r="BQ49" i="6"/>
  <c r="BQ31" i="6"/>
  <c r="BQ5" i="6"/>
  <c r="BQ69" i="6"/>
  <c r="BQ42" i="6"/>
  <c r="BQ17" i="6"/>
  <c r="BQ18" i="6" s="1"/>
  <c r="H37" i="6"/>
  <c r="BM17" i="21"/>
  <c r="BN38" i="13"/>
  <c r="BN40" i="13" s="1"/>
  <c r="BM43" i="13"/>
  <c r="BO2" i="24"/>
  <c r="BO2" i="21"/>
  <c r="BO2" i="18"/>
  <c r="BO2" i="14"/>
  <c r="BO2" i="13"/>
  <c r="BO2" i="12"/>
  <c r="BO2" i="9"/>
  <c r="BO2" i="11"/>
  <c r="BO2" i="10"/>
  <c r="BO2" i="8"/>
  <c r="BO2" i="7"/>
  <c r="BO187" i="6"/>
  <c r="BO189" i="6" s="1"/>
  <c r="BO157" i="6"/>
  <c r="BO181" i="6"/>
  <c r="BP182" i="6" s="1"/>
  <c r="BO130" i="6"/>
  <c r="BO132" i="6" s="1"/>
  <c r="BO137" i="6" s="1"/>
  <c r="BO138" i="6" s="1"/>
  <c r="BO142" i="6" s="1"/>
  <c r="BO68" i="6"/>
  <c r="BO124" i="6"/>
  <c r="BO125" i="6" s="1"/>
  <c r="BO95" i="6"/>
  <c r="BO41" i="6"/>
  <c r="BO2" i="6"/>
  <c r="BO32" i="6"/>
  <c r="BO33" i="6" s="1"/>
  <c r="BO4" i="4" s="1"/>
  <c r="BN4" i="24"/>
  <c r="BN4" i="21"/>
  <c r="BN4" i="18"/>
  <c r="BN4" i="14"/>
  <c r="BN4" i="13"/>
  <c r="BN4" i="12"/>
  <c r="BN4" i="11"/>
  <c r="BN4" i="10"/>
  <c r="BN4" i="8"/>
  <c r="BN4" i="7"/>
  <c r="BN4" i="9"/>
  <c r="BN109" i="6"/>
  <c r="BN55" i="6"/>
  <c r="BN82" i="6"/>
  <c r="BN4" i="6"/>
  <c r="BK11" i="21"/>
  <c r="BL33" i="12"/>
  <c r="BL36" i="12" s="1"/>
  <c r="BP131" i="6"/>
  <c r="BP24" i="6"/>
  <c r="BP25" i="6" s="1"/>
  <c r="BP2" i="4" s="1"/>
  <c r="BP97" i="6"/>
  <c r="BP111" i="6"/>
  <c r="BP104" i="6"/>
  <c r="BP117" i="6"/>
  <c r="BP8" i="24"/>
  <c r="BP35" i="12"/>
  <c r="BP2" i="24" l="1"/>
  <c r="BP2" i="21"/>
  <c r="BP2" i="18"/>
  <c r="BP2" i="14"/>
  <c r="BP2" i="13"/>
  <c r="BP2" i="11"/>
  <c r="BP2" i="12"/>
  <c r="BP2" i="10"/>
  <c r="BP2" i="9"/>
  <c r="BP2" i="8"/>
  <c r="BP2" i="7"/>
  <c r="BP157" i="6"/>
  <c r="BP187" i="6"/>
  <c r="BP189" i="6" s="1"/>
  <c r="BP181" i="6"/>
  <c r="BP68" i="6"/>
  <c r="BP124" i="6"/>
  <c r="BP125" i="6" s="1"/>
  <c r="BP95" i="6"/>
  <c r="BP130" i="6"/>
  <c r="BP132" i="6" s="1"/>
  <c r="BP137" i="6" s="1"/>
  <c r="BP138" i="6" s="1"/>
  <c r="BP142" i="6" s="1"/>
  <c r="BP41" i="6"/>
  <c r="BP2" i="6"/>
  <c r="BP32" i="6"/>
  <c r="BP33" i="6" s="1"/>
  <c r="BP4" i="4" s="1"/>
  <c r="BQ70" i="6"/>
  <c r="BP71" i="6" s="1"/>
  <c r="BQ90" i="6"/>
  <c r="BQ91" i="6" s="1"/>
  <c r="BQ84" i="6"/>
  <c r="BO85" i="6" s="1"/>
  <c r="BQ77" i="6"/>
  <c r="L8" i="22"/>
  <c r="M9" i="22"/>
  <c r="M8" i="22"/>
  <c r="J11" i="22"/>
  <c r="M11" i="22"/>
  <c r="M17" i="22"/>
  <c r="N17" i="22"/>
  <c r="J17" i="22"/>
  <c r="N9" i="22"/>
  <c r="N11" i="22"/>
  <c r="N8" i="22"/>
  <c r="O9" i="22"/>
  <c r="J8" i="22"/>
  <c r="K11" i="22"/>
  <c r="O11" i="22"/>
  <c r="O8" i="22"/>
  <c r="O17" i="22"/>
  <c r="J9" i="22"/>
  <c r="K17" i="22"/>
  <c r="Q11" i="22"/>
  <c r="P11" i="22"/>
  <c r="P17" i="22"/>
  <c r="Q17" i="22"/>
  <c r="R11" i="22"/>
  <c r="R17" i="22"/>
  <c r="S11" i="22"/>
  <c r="S17" i="22"/>
  <c r="U17" i="22"/>
  <c r="T11" i="22"/>
  <c r="T17" i="22"/>
  <c r="U11" i="22"/>
  <c r="W11" i="22"/>
  <c r="X17" i="22"/>
  <c r="V11" i="22"/>
  <c r="V17" i="22"/>
  <c r="W17" i="22"/>
  <c r="X11" i="22"/>
  <c r="K8" i="22"/>
  <c r="Y17" i="22"/>
  <c r="Y11" i="22"/>
  <c r="Z11" i="22"/>
  <c r="AA11" i="22"/>
  <c r="Z17" i="22"/>
  <c r="AB17" i="22"/>
  <c r="AA17" i="22"/>
  <c r="BN17" i="21"/>
  <c r="BN43" i="13"/>
  <c r="BO38" i="13"/>
  <c r="BO40" i="13" s="1"/>
  <c r="BQ71" i="6"/>
  <c r="J17" i="26"/>
  <c r="K17" i="26"/>
  <c r="J14" i="26"/>
  <c r="K9" i="20"/>
  <c r="K14" i="26"/>
  <c r="K21" i="20"/>
  <c r="L10" i="20"/>
  <c r="K10" i="20"/>
  <c r="J8" i="20"/>
  <c r="K8" i="20"/>
  <c r="L9" i="20"/>
  <c r="K8" i="26"/>
  <c r="K13" i="26"/>
  <c r="J21" i="20"/>
  <c r="M14" i="26"/>
  <c r="J13" i="26"/>
  <c r="M9" i="20"/>
  <c r="L21" i="20"/>
  <c r="M8" i="20"/>
  <c r="L8" i="20"/>
  <c r="L8" i="26"/>
  <c r="L15" i="20"/>
  <c r="L14" i="26"/>
  <c r="L17" i="26"/>
  <c r="J8" i="26"/>
  <c r="L13" i="26"/>
  <c r="M10" i="20"/>
  <c r="M13" i="26"/>
  <c r="M17" i="26"/>
  <c r="O17" i="26"/>
  <c r="M8" i="26"/>
  <c r="P8" i="26"/>
  <c r="J9" i="20"/>
  <c r="O8" i="20"/>
  <c r="N9" i="20"/>
  <c r="N13" i="26"/>
  <c r="N8" i="20"/>
  <c r="O13" i="26"/>
  <c r="N8" i="26"/>
  <c r="N10" i="20"/>
  <c r="M21" i="20"/>
  <c r="N21" i="20"/>
  <c r="O10" i="20"/>
  <c r="O9" i="20"/>
  <c r="J10" i="20"/>
  <c r="O8" i="26"/>
  <c r="O21" i="20"/>
  <c r="N14" i="26"/>
  <c r="N17" i="26"/>
  <c r="O14" i="26"/>
  <c r="P10" i="20"/>
  <c r="P14" i="26"/>
  <c r="P17" i="26"/>
  <c r="P9" i="20"/>
  <c r="P21" i="20"/>
  <c r="P13" i="26"/>
  <c r="P8" i="20"/>
  <c r="Q13" i="26"/>
  <c r="Q9" i="20"/>
  <c r="Q21" i="20"/>
  <c r="Q14" i="26"/>
  <c r="R10" i="20"/>
  <c r="R13" i="26"/>
  <c r="Q8" i="26"/>
  <c r="Q17" i="26"/>
  <c r="S10" i="20"/>
  <c r="Q10" i="20"/>
  <c r="Q8" i="20"/>
  <c r="S8" i="26"/>
  <c r="S14" i="26"/>
  <c r="S21" i="20"/>
  <c r="R21" i="20"/>
  <c r="R14" i="26"/>
  <c r="S9" i="20"/>
  <c r="S17" i="26"/>
  <c r="S13" i="26"/>
  <c r="R17" i="26"/>
  <c r="R8" i="26"/>
  <c r="S8" i="20"/>
  <c r="R8" i="20"/>
  <c r="R9" i="20"/>
  <c r="BL11" i="21"/>
  <c r="BM33" i="12"/>
  <c r="BM36" i="12" s="1"/>
  <c r="J14" i="25"/>
  <c r="K21" i="19"/>
  <c r="K8" i="19"/>
  <c r="K13" i="25"/>
  <c r="K17" i="25"/>
  <c r="J13" i="25"/>
  <c r="K9" i="19"/>
  <c r="K8" i="25"/>
  <c r="J21" i="19"/>
  <c r="L14" i="25"/>
  <c r="L9" i="19"/>
  <c r="J8" i="19"/>
  <c r="L17" i="25"/>
  <c r="K14" i="25"/>
  <c r="K10" i="19"/>
  <c r="J17" i="25"/>
  <c r="L13" i="25"/>
  <c r="L21" i="19"/>
  <c r="L8" i="19"/>
  <c r="M10" i="19"/>
  <c r="M14" i="25"/>
  <c r="M13" i="25"/>
  <c r="M17" i="25"/>
  <c r="M9" i="19"/>
  <c r="J9" i="19"/>
  <c r="J8" i="25"/>
  <c r="O13" i="25"/>
  <c r="L8" i="25"/>
  <c r="M8" i="19"/>
  <c r="M21" i="19"/>
  <c r="L10" i="19"/>
  <c r="J15" i="19"/>
  <c r="O8" i="25"/>
  <c r="O8" i="19"/>
  <c r="N13" i="25"/>
  <c r="N14" i="25"/>
  <c r="N17" i="25"/>
  <c r="N15" i="19"/>
  <c r="N8" i="19"/>
  <c r="N21" i="19"/>
  <c r="J10" i="19"/>
  <c r="N8" i="25"/>
  <c r="N10" i="19"/>
  <c r="N9" i="19"/>
  <c r="Q13" i="25"/>
  <c r="O15" i="19"/>
  <c r="O21" i="19"/>
  <c r="P17" i="25"/>
  <c r="Q17" i="25"/>
  <c r="O14" i="25"/>
  <c r="P9" i="19"/>
  <c r="P14" i="25"/>
  <c r="P10" i="19"/>
  <c r="O9" i="19"/>
  <c r="P8" i="19"/>
  <c r="P13" i="25"/>
  <c r="O17" i="25"/>
  <c r="P21" i="19"/>
  <c r="Q8" i="25"/>
  <c r="P8" i="25"/>
  <c r="Q14" i="25"/>
  <c r="O10" i="19"/>
  <c r="Q21" i="19"/>
  <c r="R8" i="19"/>
  <c r="R9" i="19"/>
  <c r="Q10" i="19"/>
  <c r="R21" i="19"/>
  <c r="R13" i="25"/>
  <c r="S17" i="25"/>
  <c r="Q9" i="19"/>
  <c r="R17" i="25"/>
  <c r="Q8" i="19"/>
  <c r="R14" i="25"/>
  <c r="R10" i="19"/>
  <c r="R8" i="25"/>
  <c r="S8" i="25"/>
  <c r="T10" i="19"/>
  <c r="S21" i="19"/>
  <c r="S8" i="19"/>
  <c r="S13" i="25"/>
  <c r="S9" i="19"/>
  <c r="T8" i="25"/>
  <c r="S10" i="19"/>
  <c r="S14" i="25"/>
  <c r="T8" i="19"/>
  <c r="U8" i="25"/>
  <c r="U13" i="25"/>
  <c r="U21" i="19"/>
  <c r="U9" i="19"/>
  <c r="U8" i="19"/>
  <c r="U14" i="25"/>
  <c r="T13" i="25"/>
  <c r="X21" i="19"/>
  <c r="T14" i="25"/>
  <c r="T9" i="19"/>
  <c r="T21" i="19"/>
  <c r="U17" i="25"/>
  <c r="T17" i="25"/>
  <c r="V8" i="25"/>
  <c r="V14" i="25"/>
  <c r="W17" i="25"/>
  <c r="V9" i="19"/>
  <c r="V21" i="19"/>
  <c r="W8" i="25"/>
  <c r="W10" i="19"/>
  <c r="V8" i="19"/>
  <c r="V13" i="25"/>
  <c r="W14" i="25"/>
  <c r="V10" i="19"/>
  <c r="V17" i="25"/>
  <c r="U10" i="19"/>
  <c r="X9" i="19"/>
  <c r="X14" i="25"/>
  <c r="X8" i="19"/>
  <c r="W21" i="19"/>
  <c r="X17" i="25"/>
  <c r="X8" i="25"/>
  <c r="X13" i="25"/>
  <c r="W8" i="19"/>
  <c r="X10" i="19"/>
  <c r="W13" i="25"/>
  <c r="Y9" i="19"/>
  <c r="W9" i="19"/>
  <c r="Y10" i="19"/>
  <c r="Y13" i="25"/>
  <c r="Y14" i="25"/>
  <c r="Z13" i="25"/>
  <c r="Z17" i="25"/>
  <c r="AC17" i="25"/>
  <c r="Z21" i="19"/>
  <c r="Z8" i="19"/>
  <c r="Z8" i="25"/>
  <c r="Y21" i="19"/>
  <c r="Y8" i="19"/>
  <c r="Y8" i="25"/>
  <c r="Y17" i="25"/>
  <c r="Z14" i="25"/>
  <c r="AA21" i="19"/>
  <c r="Z9" i="19"/>
  <c r="AA14" i="25"/>
  <c r="Z10" i="19"/>
  <c r="AA8" i="19"/>
  <c r="AA9" i="19"/>
  <c r="AB14" i="25"/>
  <c r="AA17" i="25"/>
  <c r="AA8" i="25"/>
  <c r="AA13" i="25"/>
  <c r="AA10" i="19"/>
  <c r="AB8" i="19"/>
  <c r="AC13" i="25"/>
  <c r="AC21" i="19"/>
  <c r="AC8" i="25"/>
  <c r="AC10" i="19"/>
  <c r="AB21" i="19"/>
  <c r="AB13" i="25"/>
  <c r="AB9" i="19"/>
  <c r="AC8" i="19"/>
  <c r="AC14" i="25"/>
  <c r="AB8" i="25"/>
  <c r="AC9" i="19"/>
  <c r="AB10" i="19"/>
  <c r="AB17" i="25"/>
  <c r="BP85" i="6"/>
  <c r="BO4" i="24"/>
  <c r="BO4" i="21"/>
  <c r="BO4" i="18"/>
  <c r="BO4" i="14"/>
  <c r="BO4" i="13"/>
  <c r="BO4" i="11"/>
  <c r="BO4" i="12"/>
  <c r="BO4" i="9"/>
  <c r="BO4" i="10"/>
  <c r="BO4" i="8"/>
  <c r="BO4" i="7"/>
  <c r="BO109" i="6"/>
  <c r="BO55" i="6"/>
  <c r="BO82" i="6"/>
  <c r="BO4" i="6"/>
  <c r="H30" i="13"/>
  <c r="H37" i="13"/>
  <c r="H10" i="13"/>
  <c r="H32" i="12"/>
  <c r="H22" i="12"/>
  <c r="H16" i="10"/>
  <c r="H199" i="6"/>
  <c r="H214" i="6"/>
  <c r="H204" i="6"/>
  <c r="H219" i="6"/>
  <c r="H180" i="6"/>
  <c r="H136" i="6"/>
  <c r="H188" i="6"/>
  <c r="H150" i="6"/>
  <c r="H83" i="6"/>
  <c r="H76" i="6"/>
  <c r="H96" i="6"/>
  <c r="H89" i="6"/>
  <c r="H110" i="6"/>
  <c r="H103" i="6"/>
  <c r="H116" i="6"/>
  <c r="H56" i="6"/>
  <c r="H69" i="6"/>
  <c r="H62" i="6"/>
  <c r="H31" i="6"/>
  <c r="H42" i="6"/>
  <c r="H17" i="6"/>
  <c r="H49" i="6"/>
  <c r="BQ8" i="24"/>
  <c r="BQ35" i="12"/>
  <c r="M8" i="25"/>
  <c r="H10" i="12"/>
  <c r="BO50" i="6"/>
  <c r="BO43" i="6"/>
  <c r="BO57" i="6"/>
  <c r="BO63" i="6"/>
  <c r="BQ78" i="6"/>
  <c r="BQ97" i="6"/>
  <c r="BO98" i="6" s="1"/>
  <c r="BQ111" i="6"/>
  <c r="BO112" i="6" s="1"/>
  <c r="BQ104" i="6"/>
  <c r="BO105" i="6" s="1"/>
  <c r="BQ117" i="6"/>
  <c r="BQ118" i="6" s="1"/>
  <c r="L8" i="23"/>
  <c r="K11" i="23"/>
  <c r="K9" i="23"/>
  <c r="L17" i="23"/>
  <c r="K8" i="23"/>
  <c r="K17" i="23"/>
  <c r="L9" i="23"/>
  <c r="O11" i="23"/>
  <c r="L11" i="23"/>
  <c r="M11" i="23"/>
  <c r="M17" i="23"/>
  <c r="P17" i="23"/>
  <c r="J11" i="23"/>
  <c r="N17" i="23"/>
  <c r="N11" i="23"/>
  <c r="P11" i="23"/>
  <c r="O17" i="23"/>
  <c r="Q17" i="23"/>
  <c r="Q11" i="23"/>
  <c r="R17" i="23"/>
  <c r="R11" i="23"/>
  <c r="J9" i="23"/>
  <c r="AC27" i="10"/>
  <c r="AC15" i="18" s="1"/>
  <c r="AC19" i="10"/>
  <c r="AC20" i="10" s="1"/>
  <c r="BM105" i="6"/>
  <c r="BN105" i="6"/>
  <c r="BO151" i="6"/>
  <c r="BO172" i="6"/>
  <c r="BQ131" i="6"/>
  <c r="BQ24" i="6"/>
  <c r="BQ25" i="6" s="1"/>
  <c r="BQ2" i="4" s="1"/>
  <c r="BQ85" i="6"/>
  <c r="BQ182" i="6"/>
  <c r="BO91" i="6" l="1"/>
  <c r="BO118" i="6"/>
  <c r="BM118" i="6"/>
  <c r="BP118" i="6"/>
  <c r="BM98" i="6"/>
  <c r="J17" i="17"/>
  <c r="J8" i="17"/>
  <c r="J21" i="15"/>
  <c r="J13" i="17"/>
  <c r="L14" i="17"/>
  <c r="K8" i="17"/>
  <c r="L10" i="15"/>
  <c r="K21" i="15"/>
  <c r="L8" i="17"/>
  <c r="J14" i="17"/>
  <c r="K8" i="15"/>
  <c r="K9" i="15"/>
  <c r="L13" i="17"/>
  <c r="J8" i="15"/>
  <c r="L17" i="17"/>
  <c r="L9" i="15"/>
  <c r="M8" i="17"/>
  <c r="K17" i="17"/>
  <c r="K10" i="15"/>
  <c r="L21" i="15"/>
  <c r="L8" i="15"/>
  <c r="K13" i="17"/>
  <c r="K14" i="17"/>
  <c r="N17" i="17"/>
  <c r="M13" i="17"/>
  <c r="M8" i="15"/>
  <c r="M17" i="17"/>
  <c r="M9" i="15"/>
  <c r="M10" i="15"/>
  <c r="M14" i="17"/>
  <c r="M21" i="15"/>
  <c r="N8" i="17"/>
  <c r="N9" i="15"/>
  <c r="N8" i="15"/>
  <c r="N14" i="17"/>
  <c r="J9" i="15"/>
  <c r="N21" i="15"/>
  <c r="N13" i="17"/>
  <c r="N10" i="15"/>
  <c r="J10" i="15"/>
  <c r="BQ98" i="6"/>
  <c r="BK118" i="6"/>
  <c r="BM11" i="21"/>
  <c r="BN33" i="12"/>
  <c r="BN36" i="12" s="1"/>
  <c r="BO17" i="21"/>
  <c r="BO43" i="13"/>
  <c r="BP38" i="13"/>
  <c r="BP40" i="13" s="1"/>
  <c r="AC8" i="21"/>
  <c r="AC9" i="21" s="1"/>
  <c r="AC23" i="13" s="1"/>
  <c r="AD17" i="10"/>
  <c r="H10" i="20"/>
  <c r="BP151" i="6"/>
  <c r="BP172" i="6"/>
  <c r="H8" i="26"/>
  <c r="H8" i="25"/>
  <c r="H8" i="24"/>
  <c r="H8" i="17"/>
  <c r="H35" i="12"/>
  <c r="BQ2" i="24"/>
  <c r="BQ2" i="21"/>
  <c r="BQ2" i="18"/>
  <c r="BQ2" i="14"/>
  <c r="BQ2" i="13"/>
  <c r="BQ2" i="11"/>
  <c r="BQ2" i="12"/>
  <c r="BQ2" i="9"/>
  <c r="BQ2" i="7"/>
  <c r="BQ2" i="10"/>
  <c r="BQ187" i="6"/>
  <c r="BQ189" i="6" s="1"/>
  <c r="BQ2" i="8"/>
  <c r="BQ157" i="6"/>
  <c r="BQ181" i="6"/>
  <c r="BQ124" i="6"/>
  <c r="BQ125" i="6" s="1"/>
  <c r="BQ95" i="6"/>
  <c r="BQ130" i="6"/>
  <c r="BQ132" i="6" s="1"/>
  <c r="BQ41" i="6"/>
  <c r="BQ2" i="6"/>
  <c r="BQ68" i="6"/>
  <c r="BQ32" i="6"/>
  <c r="BQ33" i="6" s="1"/>
  <c r="BQ4" i="4" s="1"/>
  <c r="K118" i="6"/>
  <c r="L118" i="6"/>
  <c r="J118" i="6"/>
  <c r="M118" i="6"/>
  <c r="N118" i="6"/>
  <c r="P118" i="6"/>
  <c r="O118" i="6"/>
  <c r="Q118" i="6"/>
  <c r="R118" i="6"/>
  <c r="T118" i="6"/>
  <c r="V118" i="6"/>
  <c r="S118" i="6"/>
  <c r="U118" i="6"/>
  <c r="W118" i="6"/>
  <c r="X118" i="6"/>
  <c r="Y118" i="6"/>
  <c r="AA118" i="6"/>
  <c r="AB118" i="6"/>
  <c r="Z118" i="6"/>
  <c r="AD118" i="6"/>
  <c r="AC118" i="6"/>
  <c r="AE118" i="6"/>
  <c r="AH118" i="6"/>
  <c r="AG118" i="6"/>
  <c r="AF118" i="6"/>
  <c r="AK118" i="6"/>
  <c r="AI118" i="6"/>
  <c r="AM118" i="6"/>
  <c r="AJ118" i="6"/>
  <c r="AL118" i="6"/>
  <c r="AO118" i="6"/>
  <c r="AN118" i="6"/>
  <c r="AP118" i="6"/>
  <c r="AR118" i="6"/>
  <c r="AQ118" i="6"/>
  <c r="AS118" i="6"/>
  <c r="AT118" i="6"/>
  <c r="AU118" i="6"/>
  <c r="AX118" i="6"/>
  <c r="AV118" i="6"/>
  <c r="AW118" i="6"/>
  <c r="AZ118" i="6"/>
  <c r="AY118" i="6"/>
  <c r="BB118" i="6"/>
  <c r="BA118" i="6"/>
  <c r="BD118" i="6"/>
  <c r="BC118" i="6"/>
  <c r="BE118" i="6"/>
  <c r="BF118" i="6"/>
  <c r="BG118" i="6"/>
  <c r="BH118" i="6"/>
  <c r="BJ118" i="6"/>
  <c r="BI118" i="6"/>
  <c r="BN118" i="6"/>
  <c r="K78" i="6"/>
  <c r="L78" i="6"/>
  <c r="M78" i="6"/>
  <c r="N78" i="6"/>
  <c r="O78" i="6"/>
  <c r="P78" i="6"/>
  <c r="R78" i="6"/>
  <c r="Q78" i="6"/>
  <c r="T78" i="6"/>
  <c r="S78" i="6"/>
  <c r="V78" i="6"/>
  <c r="U78" i="6"/>
  <c r="Y78" i="6"/>
  <c r="W78" i="6"/>
  <c r="X78" i="6"/>
  <c r="AB78" i="6"/>
  <c r="Z78" i="6"/>
  <c r="AC78" i="6"/>
  <c r="AA78" i="6"/>
  <c r="AD78" i="6"/>
  <c r="AE78" i="6"/>
  <c r="AF78" i="6"/>
  <c r="AI78" i="6"/>
  <c r="AG78" i="6"/>
  <c r="AJ78" i="6"/>
  <c r="AH78" i="6"/>
  <c r="AK78" i="6"/>
  <c r="AL78" i="6"/>
  <c r="AN78" i="6"/>
  <c r="AM78" i="6"/>
  <c r="AO78" i="6"/>
  <c r="AQ78" i="6"/>
  <c r="AP78" i="6"/>
  <c r="AT78" i="6"/>
  <c r="AS78" i="6"/>
  <c r="AR78" i="6"/>
  <c r="AU78" i="6"/>
  <c r="AV78" i="6"/>
  <c r="AW78" i="6"/>
  <c r="AX78" i="6"/>
  <c r="AY78" i="6"/>
  <c r="AZ78" i="6"/>
  <c r="BB78" i="6"/>
  <c r="BA78" i="6"/>
  <c r="BC78" i="6"/>
  <c r="BD78" i="6"/>
  <c r="BF78" i="6"/>
  <c r="BE78" i="6"/>
  <c r="BH78" i="6"/>
  <c r="BK78" i="6"/>
  <c r="BG78" i="6"/>
  <c r="BJ78" i="6"/>
  <c r="BI78" i="6"/>
  <c r="BL78" i="6"/>
  <c r="BP78" i="6"/>
  <c r="BN78" i="6"/>
  <c r="BM78" i="6"/>
  <c r="BP112" i="6"/>
  <c r="J105" i="6"/>
  <c r="K105" i="6"/>
  <c r="N105" i="6"/>
  <c r="L105" i="6"/>
  <c r="O105" i="6"/>
  <c r="M105" i="6"/>
  <c r="R105" i="6"/>
  <c r="P105" i="6"/>
  <c r="Q105" i="6"/>
  <c r="T105" i="6"/>
  <c r="S105" i="6"/>
  <c r="U105" i="6"/>
  <c r="V105" i="6"/>
  <c r="Y105" i="6"/>
  <c r="W105" i="6"/>
  <c r="Z105" i="6"/>
  <c r="X105" i="6"/>
  <c r="AA105" i="6"/>
  <c r="AC105" i="6"/>
  <c r="AB105" i="6"/>
  <c r="AE105" i="6"/>
  <c r="AF105" i="6"/>
  <c r="AD105" i="6"/>
  <c r="AG105" i="6"/>
  <c r="AI105" i="6"/>
  <c r="AH105" i="6"/>
  <c r="AJ105" i="6"/>
  <c r="AK105" i="6"/>
  <c r="AL105" i="6"/>
  <c r="AM105" i="6"/>
  <c r="AO105" i="6"/>
  <c r="AN105" i="6"/>
  <c r="AP105" i="6"/>
  <c r="AS105" i="6"/>
  <c r="AQ105" i="6"/>
  <c r="AR105" i="6"/>
  <c r="AT105" i="6"/>
  <c r="AU105" i="6"/>
  <c r="AV105" i="6"/>
  <c r="AW105" i="6"/>
  <c r="AX105" i="6"/>
  <c r="AY105" i="6"/>
  <c r="AZ105" i="6"/>
  <c r="BA105" i="6"/>
  <c r="BB105" i="6"/>
  <c r="BC105" i="6"/>
  <c r="BD105" i="6"/>
  <c r="BE105" i="6"/>
  <c r="BG105" i="6"/>
  <c r="BH105" i="6"/>
  <c r="BF105" i="6"/>
  <c r="BI105" i="6"/>
  <c r="BL105" i="6"/>
  <c r="BJ105" i="6"/>
  <c r="BK105" i="6"/>
  <c r="K85" i="6"/>
  <c r="L85" i="6"/>
  <c r="M85" i="6"/>
  <c r="N85" i="6"/>
  <c r="O85" i="6"/>
  <c r="R85" i="6"/>
  <c r="P85" i="6"/>
  <c r="Q85" i="6"/>
  <c r="S85" i="6"/>
  <c r="V85" i="6"/>
  <c r="T85" i="6"/>
  <c r="U85" i="6"/>
  <c r="W85" i="6"/>
  <c r="Y85" i="6"/>
  <c r="X85" i="6"/>
  <c r="Z85" i="6"/>
  <c r="AA85" i="6"/>
  <c r="AB85" i="6"/>
  <c r="AD85" i="6"/>
  <c r="AE85" i="6"/>
  <c r="AF85" i="6"/>
  <c r="AG85" i="6"/>
  <c r="AJ85" i="6"/>
  <c r="AH85" i="6"/>
  <c r="AL85" i="6"/>
  <c r="AI85" i="6"/>
  <c r="AK85" i="6"/>
  <c r="AN85" i="6"/>
  <c r="AP85" i="6"/>
  <c r="AQ85" i="6"/>
  <c r="AM85" i="6"/>
  <c r="AO85" i="6"/>
  <c r="AR85" i="6"/>
  <c r="AT85" i="6"/>
  <c r="AU85" i="6"/>
  <c r="AS85" i="6"/>
  <c r="AX85" i="6"/>
  <c r="AV85" i="6"/>
  <c r="AW85" i="6"/>
  <c r="BB85" i="6"/>
  <c r="AY85" i="6"/>
  <c r="AZ85" i="6"/>
  <c r="BA85" i="6"/>
  <c r="BD85" i="6"/>
  <c r="BC85" i="6"/>
  <c r="BF85" i="6"/>
  <c r="BE85" i="6"/>
  <c r="BH85" i="6"/>
  <c r="BI85" i="6"/>
  <c r="BG85" i="6"/>
  <c r="BJ85" i="6"/>
  <c r="BK85" i="6"/>
  <c r="BN85" i="6"/>
  <c r="BM85" i="6"/>
  <c r="BL85" i="6"/>
  <c r="BP4" i="24"/>
  <c r="BP4" i="21"/>
  <c r="BP4" i="18"/>
  <c r="BP4" i="14"/>
  <c r="BP4" i="13"/>
  <c r="BP4" i="11"/>
  <c r="BP4" i="12"/>
  <c r="BP4" i="10"/>
  <c r="BP4" i="9"/>
  <c r="BP4" i="8"/>
  <c r="BP4" i="7"/>
  <c r="BP82" i="6"/>
  <c r="BP109" i="6"/>
  <c r="BP55" i="6"/>
  <c r="BP4" i="6"/>
  <c r="BP57" i="6"/>
  <c r="BP63" i="6"/>
  <c r="BP50" i="6"/>
  <c r="BP43" i="6"/>
  <c r="J112" i="6"/>
  <c r="K112" i="6"/>
  <c r="N112" i="6"/>
  <c r="L112" i="6"/>
  <c r="M112" i="6"/>
  <c r="R112" i="6"/>
  <c r="P112" i="6"/>
  <c r="O112" i="6"/>
  <c r="T112" i="6"/>
  <c r="Q112" i="6"/>
  <c r="U112" i="6"/>
  <c r="V112" i="6"/>
  <c r="Y112" i="6"/>
  <c r="X112" i="6"/>
  <c r="W112" i="6"/>
  <c r="Z112" i="6"/>
  <c r="AA112" i="6"/>
  <c r="AB112" i="6"/>
  <c r="AC112" i="6"/>
  <c r="AE112" i="6"/>
  <c r="AD112" i="6"/>
  <c r="AF112" i="6"/>
  <c r="AG112" i="6"/>
  <c r="AH112" i="6"/>
  <c r="AK112" i="6"/>
  <c r="AJ112" i="6"/>
  <c r="AI112" i="6"/>
  <c r="AL112" i="6"/>
  <c r="AM112" i="6"/>
  <c r="AN112" i="6"/>
  <c r="AP112" i="6"/>
  <c r="AQ112" i="6"/>
  <c r="AO112" i="6"/>
  <c r="AS112" i="6"/>
  <c r="AR112" i="6"/>
  <c r="AT112" i="6"/>
  <c r="AU112" i="6"/>
  <c r="AV112" i="6"/>
  <c r="AW112" i="6"/>
  <c r="AZ112" i="6"/>
  <c r="AX112" i="6"/>
  <c r="AY112" i="6"/>
  <c r="BA112" i="6"/>
  <c r="BB112" i="6"/>
  <c r="BE112" i="6"/>
  <c r="BC112" i="6"/>
  <c r="BD112" i="6"/>
  <c r="BF112" i="6"/>
  <c r="BG112" i="6"/>
  <c r="BI112" i="6"/>
  <c r="BH112" i="6"/>
  <c r="BJ112" i="6"/>
  <c r="BL112" i="6"/>
  <c r="BM112" i="6"/>
  <c r="BK112" i="6"/>
  <c r="BN112" i="6"/>
  <c r="K91" i="6"/>
  <c r="L91" i="6"/>
  <c r="M91" i="6"/>
  <c r="N91" i="6"/>
  <c r="P91" i="6"/>
  <c r="O91" i="6"/>
  <c r="R91" i="6"/>
  <c r="T91" i="6"/>
  <c r="Q91" i="6"/>
  <c r="S91" i="6"/>
  <c r="X91" i="6"/>
  <c r="V91" i="6"/>
  <c r="U91" i="6"/>
  <c r="W91" i="6"/>
  <c r="Y91" i="6"/>
  <c r="Z91" i="6"/>
  <c r="AB91" i="6"/>
  <c r="AC91" i="6"/>
  <c r="AA91" i="6"/>
  <c r="AD91" i="6"/>
  <c r="AE91" i="6"/>
  <c r="AF91" i="6"/>
  <c r="AH91" i="6"/>
  <c r="AG91" i="6"/>
  <c r="AI91" i="6"/>
  <c r="AK91" i="6"/>
  <c r="AJ91" i="6"/>
  <c r="AM91" i="6"/>
  <c r="AL91" i="6"/>
  <c r="AO91" i="6"/>
  <c r="AP91" i="6"/>
  <c r="AN91" i="6"/>
  <c r="AQ91" i="6"/>
  <c r="AR91" i="6"/>
  <c r="AS91" i="6"/>
  <c r="AU91" i="6"/>
  <c r="AT91" i="6"/>
  <c r="AW91" i="6"/>
  <c r="AV91" i="6"/>
  <c r="AY91" i="6"/>
  <c r="AX91" i="6"/>
  <c r="AZ91" i="6"/>
  <c r="BA91" i="6"/>
  <c r="BB91" i="6"/>
  <c r="BD91" i="6"/>
  <c r="BC91" i="6"/>
  <c r="BG91" i="6"/>
  <c r="BE91" i="6"/>
  <c r="BH91" i="6"/>
  <c r="BF91" i="6"/>
  <c r="BI91" i="6"/>
  <c r="BJ91" i="6"/>
  <c r="BL91" i="6"/>
  <c r="BK91" i="6"/>
  <c r="BN91" i="6"/>
  <c r="BM91" i="6"/>
  <c r="BP91" i="6"/>
  <c r="BP105" i="6"/>
  <c r="K98" i="6"/>
  <c r="L98" i="6"/>
  <c r="J98" i="6"/>
  <c r="M98" i="6"/>
  <c r="O98" i="6"/>
  <c r="N98" i="6"/>
  <c r="P98" i="6"/>
  <c r="Q98" i="6"/>
  <c r="R98" i="6"/>
  <c r="S98" i="6"/>
  <c r="T98" i="6"/>
  <c r="V98" i="6"/>
  <c r="U98" i="6"/>
  <c r="X98" i="6"/>
  <c r="W98" i="6"/>
  <c r="AB98" i="6"/>
  <c r="Y98" i="6"/>
  <c r="Z98" i="6"/>
  <c r="AA98" i="6"/>
  <c r="AC98" i="6"/>
  <c r="AE98" i="6"/>
  <c r="AD98" i="6"/>
  <c r="AH98" i="6"/>
  <c r="AF98" i="6"/>
  <c r="AG98" i="6"/>
  <c r="AI98" i="6"/>
  <c r="AJ98" i="6"/>
  <c r="AK98" i="6"/>
  <c r="AL98" i="6"/>
  <c r="AM98" i="6"/>
  <c r="AN98" i="6"/>
  <c r="AO98" i="6"/>
  <c r="AQ98" i="6"/>
  <c r="AP98" i="6"/>
  <c r="AR98" i="6"/>
  <c r="AS98" i="6"/>
  <c r="AT98" i="6"/>
  <c r="AU98" i="6"/>
  <c r="AV98" i="6"/>
  <c r="AX98" i="6"/>
  <c r="AW98" i="6"/>
  <c r="AY98" i="6"/>
  <c r="BA98" i="6"/>
  <c r="AZ98" i="6"/>
  <c r="BC98" i="6"/>
  <c r="BB98" i="6"/>
  <c r="BE98" i="6"/>
  <c r="BD98" i="6"/>
  <c r="BF98" i="6"/>
  <c r="BG98" i="6"/>
  <c r="BJ98" i="6"/>
  <c r="BH98" i="6"/>
  <c r="BI98" i="6"/>
  <c r="BL98" i="6"/>
  <c r="BK98" i="6"/>
  <c r="BN98" i="6"/>
  <c r="BP98" i="6"/>
  <c r="BQ105" i="6"/>
  <c r="K71" i="6"/>
  <c r="L71" i="6"/>
  <c r="M71" i="6"/>
  <c r="N71" i="6"/>
  <c r="O71" i="6"/>
  <c r="P71" i="6"/>
  <c r="Q71" i="6"/>
  <c r="S71" i="6"/>
  <c r="R71" i="6"/>
  <c r="T71" i="6"/>
  <c r="V71" i="6"/>
  <c r="U71" i="6"/>
  <c r="Y71" i="6"/>
  <c r="Z71" i="6"/>
  <c r="W71" i="6"/>
  <c r="X71" i="6"/>
  <c r="AA71" i="6"/>
  <c r="AB71" i="6"/>
  <c r="AC71" i="6"/>
  <c r="AE71" i="6"/>
  <c r="AD71" i="6"/>
  <c r="AF71" i="6"/>
  <c r="AG71" i="6"/>
  <c r="AI71" i="6"/>
  <c r="AH71" i="6"/>
  <c r="AJ71" i="6"/>
  <c r="AK71" i="6"/>
  <c r="AM71" i="6"/>
  <c r="AP71" i="6"/>
  <c r="AL71" i="6"/>
  <c r="AN71" i="6"/>
  <c r="AR71" i="6"/>
  <c r="AS71" i="6"/>
  <c r="AQ71" i="6"/>
  <c r="AO71" i="6"/>
  <c r="AT71" i="6"/>
  <c r="AU71" i="6"/>
  <c r="AV71" i="6"/>
  <c r="AW71" i="6"/>
  <c r="AX71" i="6"/>
  <c r="AY71" i="6"/>
  <c r="AZ71" i="6"/>
  <c r="BA71" i="6"/>
  <c r="BC71" i="6"/>
  <c r="BB71" i="6"/>
  <c r="BD71" i="6"/>
  <c r="BF71" i="6"/>
  <c r="BH71" i="6"/>
  <c r="BE71" i="6"/>
  <c r="BG71" i="6"/>
  <c r="BJ71" i="6"/>
  <c r="BI71" i="6"/>
  <c r="BK71" i="6"/>
  <c r="BM71" i="6"/>
  <c r="BL71" i="6"/>
  <c r="BO71" i="6"/>
  <c r="BN71" i="6"/>
  <c r="BL118" i="6"/>
  <c r="H10" i="19"/>
  <c r="BQ112" i="6"/>
  <c r="BO78" i="6"/>
  <c r="H10" i="15" l="1"/>
  <c r="AA2" i="25"/>
  <c r="AA2" i="22"/>
  <c r="AA2" i="19"/>
  <c r="AB2" i="25"/>
  <c r="AB2" i="22"/>
  <c r="AB2" i="19"/>
  <c r="T2" i="25"/>
  <c r="T2" i="22"/>
  <c r="T2" i="19"/>
  <c r="L2" i="25"/>
  <c r="L2" i="22"/>
  <c r="L2" i="19"/>
  <c r="Q2" i="26"/>
  <c r="Q2" i="23"/>
  <c r="Q2" i="20"/>
  <c r="AA5" i="25"/>
  <c r="AA5" i="22"/>
  <c r="AA5" i="19"/>
  <c r="X5" i="25"/>
  <c r="X5" i="22"/>
  <c r="X5" i="19"/>
  <c r="M5" i="25"/>
  <c r="M5" i="22"/>
  <c r="M5" i="19"/>
  <c r="J4" i="26"/>
  <c r="J4" i="23"/>
  <c r="J4" i="20"/>
  <c r="W4" i="25"/>
  <c r="W4" i="22"/>
  <c r="W4" i="19"/>
  <c r="O4" i="25"/>
  <c r="O4" i="22"/>
  <c r="O4" i="19"/>
  <c r="R3" i="26"/>
  <c r="R3" i="23"/>
  <c r="R3" i="20"/>
  <c r="Z3" i="25"/>
  <c r="Z3" i="22"/>
  <c r="Z3" i="19"/>
  <c r="T3" i="25"/>
  <c r="T3" i="22"/>
  <c r="T3" i="19"/>
  <c r="K3" i="25"/>
  <c r="K3" i="22"/>
  <c r="K3" i="19"/>
  <c r="H78" i="6"/>
  <c r="R5" i="26"/>
  <c r="R5" i="23"/>
  <c r="R5" i="20"/>
  <c r="K5" i="26"/>
  <c r="K5" i="23"/>
  <c r="K5" i="20"/>
  <c r="BQ151" i="6"/>
  <c r="BQ172" i="6"/>
  <c r="H125" i="6"/>
  <c r="P2" i="26"/>
  <c r="P2" i="23"/>
  <c r="P2" i="20"/>
  <c r="AC5" i="25"/>
  <c r="AC5" i="22"/>
  <c r="AC5" i="19"/>
  <c r="S5" i="25"/>
  <c r="S5" i="22"/>
  <c r="S5" i="19"/>
  <c r="L5" i="25"/>
  <c r="L5" i="22"/>
  <c r="L5" i="19"/>
  <c r="O4" i="26"/>
  <c r="O4" i="23"/>
  <c r="O4" i="20"/>
  <c r="U4" i="25"/>
  <c r="U4" i="22"/>
  <c r="U4" i="19"/>
  <c r="N4" i="25"/>
  <c r="N4" i="22"/>
  <c r="N4" i="19"/>
  <c r="M3" i="26"/>
  <c r="M3" i="23"/>
  <c r="M3" i="20"/>
  <c r="AB3" i="25"/>
  <c r="AB3" i="22"/>
  <c r="AB3" i="19"/>
  <c r="Q3" i="25"/>
  <c r="Q3" i="22"/>
  <c r="Q3" i="19"/>
  <c r="Q5" i="26"/>
  <c r="Q5" i="23"/>
  <c r="Q5" i="20"/>
  <c r="BN11" i="21"/>
  <c r="BO33" i="12"/>
  <c r="BO36" i="12" s="1"/>
  <c r="N11" i="16" s="1"/>
  <c r="AB11" i="22"/>
  <c r="K2" i="25"/>
  <c r="K2" i="22"/>
  <c r="K2" i="19"/>
  <c r="X2" i="25"/>
  <c r="X2" i="22"/>
  <c r="X2" i="19"/>
  <c r="S2" i="25"/>
  <c r="S2" i="22"/>
  <c r="S2" i="19"/>
  <c r="N2" i="26"/>
  <c r="N2" i="23"/>
  <c r="N2" i="20"/>
  <c r="AB5" i="25"/>
  <c r="AB5" i="22"/>
  <c r="AB5" i="19"/>
  <c r="Q5" i="25"/>
  <c r="Q5" i="22"/>
  <c r="Q5" i="19"/>
  <c r="K5" i="25"/>
  <c r="K5" i="22"/>
  <c r="K5" i="19"/>
  <c r="H91" i="6"/>
  <c r="P4" i="26"/>
  <c r="P4" i="23"/>
  <c r="P4" i="20"/>
  <c r="T4" i="25"/>
  <c r="T4" i="22"/>
  <c r="T4" i="19"/>
  <c r="M4" i="25"/>
  <c r="M4" i="22"/>
  <c r="M4" i="19"/>
  <c r="O3" i="26"/>
  <c r="O3" i="23"/>
  <c r="O3" i="20"/>
  <c r="X3" i="25"/>
  <c r="X3" i="22"/>
  <c r="X3" i="19"/>
  <c r="R3" i="25"/>
  <c r="R3" i="22"/>
  <c r="R3" i="19"/>
  <c r="O5" i="26"/>
  <c r="O5" i="23"/>
  <c r="O5" i="20"/>
  <c r="BQ4" i="24"/>
  <c r="BQ4" i="21"/>
  <c r="BQ4" i="18"/>
  <c r="BQ4" i="14"/>
  <c r="BQ4" i="13"/>
  <c r="BQ4" i="11"/>
  <c r="BQ4" i="12"/>
  <c r="BQ4" i="9"/>
  <c r="BQ4" i="10"/>
  <c r="BQ4" i="7"/>
  <c r="BQ4" i="8"/>
  <c r="BQ82" i="6"/>
  <c r="BQ109" i="6"/>
  <c r="S112" i="6" s="1"/>
  <c r="H112" i="6" s="1"/>
  <c r="BQ4" i="6"/>
  <c r="BQ55" i="6"/>
  <c r="H33" i="6"/>
  <c r="W2" i="25"/>
  <c r="W2" i="22"/>
  <c r="W2" i="19"/>
  <c r="Q2" i="25"/>
  <c r="Q2" i="22"/>
  <c r="Q2" i="19"/>
  <c r="O2" i="26"/>
  <c r="O2" i="23"/>
  <c r="O2" i="20"/>
  <c r="Z5" i="25"/>
  <c r="Z5" i="22"/>
  <c r="Z5" i="19"/>
  <c r="T5" i="25"/>
  <c r="T5" i="22"/>
  <c r="T5" i="19"/>
  <c r="R4" i="26"/>
  <c r="R4" i="23"/>
  <c r="R4" i="20"/>
  <c r="AB4" i="25"/>
  <c r="AB4" i="22"/>
  <c r="AB4" i="19"/>
  <c r="V4" i="25"/>
  <c r="V4" i="22"/>
  <c r="V4" i="19"/>
  <c r="L4" i="25"/>
  <c r="L4" i="22"/>
  <c r="L4" i="19"/>
  <c r="L3" i="26"/>
  <c r="L3" i="23"/>
  <c r="L3" i="20"/>
  <c r="W3" i="25"/>
  <c r="W3" i="22"/>
  <c r="W3" i="19"/>
  <c r="P3" i="25"/>
  <c r="P3" i="22"/>
  <c r="P3" i="19"/>
  <c r="P5" i="26"/>
  <c r="P5" i="23"/>
  <c r="P5" i="20"/>
  <c r="Z2" i="25"/>
  <c r="Z2" i="22"/>
  <c r="Z2" i="19"/>
  <c r="P2" i="25"/>
  <c r="P2" i="22"/>
  <c r="P2" i="19"/>
  <c r="M2" i="26"/>
  <c r="M2" i="23"/>
  <c r="M2" i="20"/>
  <c r="Y5" i="25"/>
  <c r="Y5" i="22"/>
  <c r="Y5" i="19"/>
  <c r="R5" i="25"/>
  <c r="R5" i="22"/>
  <c r="R5" i="19"/>
  <c r="M4" i="26"/>
  <c r="M4" i="23"/>
  <c r="M4" i="20"/>
  <c r="AA4" i="25"/>
  <c r="AA4" i="22"/>
  <c r="AA4" i="19"/>
  <c r="S4" i="25"/>
  <c r="S4" i="22"/>
  <c r="S4" i="19"/>
  <c r="K4" i="25"/>
  <c r="K4" i="22"/>
  <c r="K4" i="19"/>
  <c r="S3" i="26"/>
  <c r="S3" i="23"/>
  <c r="S3" i="20"/>
  <c r="N3" i="26"/>
  <c r="N3" i="23"/>
  <c r="N3" i="20"/>
  <c r="Y3" i="25"/>
  <c r="Y3" i="22"/>
  <c r="Y3" i="19"/>
  <c r="O3" i="25"/>
  <c r="O3" i="22"/>
  <c r="O3" i="19"/>
  <c r="N5" i="26"/>
  <c r="N5" i="23"/>
  <c r="N5" i="20"/>
  <c r="BQ57" i="6"/>
  <c r="BQ50" i="6"/>
  <c r="BQ63" i="6"/>
  <c r="BQ43" i="6"/>
  <c r="BN44" i="6" s="1"/>
  <c r="L11" i="16"/>
  <c r="K11" i="16"/>
  <c r="J8" i="16"/>
  <c r="J17" i="16"/>
  <c r="K17" i="16"/>
  <c r="L17" i="16"/>
  <c r="J9" i="16"/>
  <c r="J11" i="16"/>
  <c r="M17" i="16"/>
  <c r="M11" i="16"/>
  <c r="N17" i="16"/>
  <c r="AD25" i="10"/>
  <c r="AD26" i="10" s="1"/>
  <c r="R2" i="25"/>
  <c r="R2" i="22"/>
  <c r="R2" i="19"/>
  <c r="Y2" i="25"/>
  <c r="Y2" i="22"/>
  <c r="Y2" i="19"/>
  <c r="O2" i="25"/>
  <c r="O2" i="22"/>
  <c r="O2" i="19"/>
  <c r="J2" i="26"/>
  <c r="J2" i="23"/>
  <c r="J2" i="20"/>
  <c r="W5" i="25"/>
  <c r="W5" i="22"/>
  <c r="W5" i="19"/>
  <c r="O5" i="25"/>
  <c r="O5" i="22"/>
  <c r="O5" i="19"/>
  <c r="BP44" i="6"/>
  <c r="L4" i="26"/>
  <c r="L4" i="23"/>
  <c r="L4" i="20"/>
  <c r="Z4" i="25"/>
  <c r="Z4" i="22"/>
  <c r="Z4" i="19"/>
  <c r="Q4" i="25"/>
  <c r="Q4" i="22"/>
  <c r="Q4" i="19"/>
  <c r="K3" i="26"/>
  <c r="K3" i="23"/>
  <c r="K3" i="20"/>
  <c r="U3" i="25"/>
  <c r="U3" i="22"/>
  <c r="U3" i="19"/>
  <c r="N3" i="25"/>
  <c r="N3" i="22"/>
  <c r="N3" i="19"/>
  <c r="S5" i="26"/>
  <c r="S5" i="23"/>
  <c r="S5" i="20"/>
  <c r="M5" i="26"/>
  <c r="M5" i="23"/>
  <c r="M5" i="20"/>
  <c r="U2" i="25"/>
  <c r="U2" i="22"/>
  <c r="U2" i="19"/>
  <c r="S2" i="26"/>
  <c r="S2" i="23"/>
  <c r="S2" i="20"/>
  <c r="L2" i="26"/>
  <c r="L2" i="23"/>
  <c r="L2" i="20"/>
  <c r="U5" i="25"/>
  <c r="U5" i="22"/>
  <c r="U5" i="19"/>
  <c r="P5" i="25"/>
  <c r="P5" i="22"/>
  <c r="P5" i="19"/>
  <c r="N4" i="26"/>
  <c r="N4" i="23"/>
  <c r="N4" i="20"/>
  <c r="X4" i="25"/>
  <c r="X4" i="22"/>
  <c r="X4" i="19"/>
  <c r="P4" i="25"/>
  <c r="P4" i="22"/>
  <c r="P4" i="19"/>
  <c r="BP58" i="6"/>
  <c r="Q3" i="26"/>
  <c r="Q3" i="23"/>
  <c r="Q3" i="20"/>
  <c r="J3" i="26"/>
  <c r="J3" i="23"/>
  <c r="J3" i="20"/>
  <c r="H105" i="6"/>
  <c r="AA3" i="25"/>
  <c r="AA3" i="22"/>
  <c r="AA3" i="19"/>
  <c r="V3" i="25"/>
  <c r="V3" i="22"/>
  <c r="V3" i="19"/>
  <c r="M3" i="25"/>
  <c r="M3" i="22"/>
  <c r="M3" i="19"/>
  <c r="J5" i="26"/>
  <c r="J5" i="23"/>
  <c r="J5" i="20"/>
  <c r="H118" i="6"/>
  <c r="BQ137" i="6"/>
  <c r="BQ138" i="6" s="1"/>
  <c r="H132" i="6"/>
  <c r="H137" i="6" s="1"/>
  <c r="BP17" i="21"/>
  <c r="BQ38" i="13"/>
  <c r="BQ40" i="13" s="1"/>
  <c r="BP43" i="13"/>
  <c r="N2" i="25"/>
  <c r="N2" i="22"/>
  <c r="N2" i="19"/>
  <c r="AC2" i="25"/>
  <c r="AC2" i="22"/>
  <c r="AC2" i="19"/>
  <c r="V2" i="25"/>
  <c r="V2" i="22"/>
  <c r="V2" i="19"/>
  <c r="M2" i="25"/>
  <c r="M2" i="22"/>
  <c r="M2" i="19"/>
  <c r="R2" i="26"/>
  <c r="R2" i="23"/>
  <c r="R2" i="20"/>
  <c r="K2" i="26"/>
  <c r="K2" i="23"/>
  <c r="K2" i="20"/>
  <c r="V5" i="25"/>
  <c r="V5" i="22"/>
  <c r="V5" i="19"/>
  <c r="N5" i="25"/>
  <c r="N5" i="22"/>
  <c r="N5" i="19"/>
  <c r="Q4" i="26"/>
  <c r="Q4" i="23"/>
  <c r="Q4" i="20"/>
  <c r="K4" i="26"/>
  <c r="K4" i="23"/>
  <c r="K4" i="20"/>
  <c r="Y4" i="25"/>
  <c r="Y4" i="22"/>
  <c r="Y4" i="19"/>
  <c r="R4" i="25"/>
  <c r="R4" i="22"/>
  <c r="R4" i="19"/>
  <c r="P3" i="26"/>
  <c r="P3" i="23"/>
  <c r="P3" i="20"/>
  <c r="AC3" i="25"/>
  <c r="AC3" i="22"/>
  <c r="AC3" i="19"/>
  <c r="S3" i="25"/>
  <c r="S3" i="22"/>
  <c r="S3" i="19"/>
  <c r="L3" i="25"/>
  <c r="L3" i="22"/>
  <c r="L3" i="19"/>
  <c r="L5" i="26"/>
  <c r="L5" i="23"/>
  <c r="L5" i="20"/>
  <c r="BQ44" i="6"/>
  <c r="J85" i="6" l="1"/>
  <c r="AC85" i="6"/>
  <c r="BO11" i="21"/>
  <c r="BP33" i="12"/>
  <c r="BP36" i="12" s="1"/>
  <c r="L44" i="6"/>
  <c r="M44" i="6"/>
  <c r="J44" i="6"/>
  <c r="N44" i="6"/>
  <c r="K44" i="6"/>
  <c r="O44" i="6"/>
  <c r="Q44" i="6"/>
  <c r="P44" i="6"/>
  <c r="S44" i="6"/>
  <c r="R44" i="6"/>
  <c r="U44" i="6"/>
  <c r="T44" i="6"/>
  <c r="V44" i="6"/>
  <c r="W44" i="6"/>
  <c r="Y44" i="6"/>
  <c r="AA44" i="6"/>
  <c r="X44" i="6"/>
  <c r="AB44" i="6"/>
  <c r="Z44" i="6"/>
  <c r="AD44" i="6"/>
  <c r="AE44" i="6"/>
  <c r="AC44" i="6"/>
  <c r="AF44" i="6"/>
  <c r="AG44" i="6"/>
  <c r="AH44" i="6"/>
  <c r="AJ44" i="6"/>
  <c r="AM44" i="6"/>
  <c r="AI44" i="6"/>
  <c r="AK44" i="6"/>
  <c r="AL44" i="6"/>
  <c r="AN44" i="6"/>
  <c r="AO44" i="6"/>
  <c r="AP44" i="6"/>
  <c r="AQ44" i="6"/>
  <c r="AT44" i="6"/>
  <c r="AR44" i="6"/>
  <c r="AS44" i="6"/>
  <c r="AV44" i="6"/>
  <c r="AX44" i="6"/>
  <c r="AU44" i="6"/>
  <c r="AW44" i="6"/>
  <c r="AZ44" i="6"/>
  <c r="BC44" i="6"/>
  <c r="AY44" i="6"/>
  <c r="BE44" i="6"/>
  <c r="BA44" i="6"/>
  <c r="BB44" i="6"/>
  <c r="BF44" i="6"/>
  <c r="BD44" i="6"/>
  <c r="BG44" i="6"/>
  <c r="BH44" i="6"/>
  <c r="BI44" i="6"/>
  <c r="BJ44" i="6"/>
  <c r="BK44" i="6"/>
  <c r="BM44" i="6"/>
  <c r="BL44" i="6"/>
  <c r="BQ142" i="6"/>
  <c r="F143" i="6" s="1"/>
  <c r="F147" i="6" s="1"/>
  <c r="H138" i="6"/>
  <c r="H142" i="6" s="1"/>
  <c r="K64" i="6"/>
  <c r="M64" i="6"/>
  <c r="J64" i="6"/>
  <c r="L64" i="6"/>
  <c r="N64" i="6"/>
  <c r="P64" i="6"/>
  <c r="O64" i="6"/>
  <c r="S64" i="6"/>
  <c r="Q64" i="6"/>
  <c r="T64" i="6"/>
  <c r="R64" i="6"/>
  <c r="U64" i="6"/>
  <c r="W64" i="6"/>
  <c r="V64" i="6"/>
  <c r="Y64" i="6"/>
  <c r="X64" i="6"/>
  <c r="AA64" i="6"/>
  <c r="AB64" i="6"/>
  <c r="Z64" i="6"/>
  <c r="AC64" i="6"/>
  <c r="AE64" i="6"/>
  <c r="AD64" i="6"/>
  <c r="AG64" i="6"/>
  <c r="AF64" i="6"/>
  <c r="AI64" i="6"/>
  <c r="AH64" i="6"/>
  <c r="AK64" i="6"/>
  <c r="AJ64" i="6"/>
  <c r="AM64" i="6"/>
  <c r="AO64" i="6"/>
  <c r="AN64" i="6"/>
  <c r="AL64" i="6"/>
  <c r="AP64" i="6"/>
  <c r="AR64" i="6"/>
  <c r="AQ64" i="6"/>
  <c r="AS64" i="6"/>
  <c r="AU64" i="6"/>
  <c r="AT64" i="6"/>
  <c r="AV64" i="6"/>
  <c r="AW64" i="6"/>
  <c r="AX64" i="6"/>
  <c r="AZ64" i="6"/>
  <c r="AY64" i="6"/>
  <c r="BC64" i="6"/>
  <c r="BA64" i="6"/>
  <c r="BB64" i="6"/>
  <c r="BD64" i="6"/>
  <c r="BH64" i="6"/>
  <c r="BF64" i="6"/>
  <c r="BE64" i="6"/>
  <c r="BG64" i="6"/>
  <c r="BK64" i="6"/>
  <c r="BI64" i="6"/>
  <c r="BJ64" i="6"/>
  <c r="BM64" i="6"/>
  <c r="BL64" i="6"/>
  <c r="J51" i="6"/>
  <c r="L51" i="6"/>
  <c r="K51" i="6"/>
  <c r="N51" i="6"/>
  <c r="M51" i="6"/>
  <c r="O51" i="6"/>
  <c r="Q51" i="6"/>
  <c r="P51" i="6"/>
  <c r="R51" i="6"/>
  <c r="S51" i="6"/>
  <c r="U51" i="6"/>
  <c r="T51" i="6"/>
  <c r="V51" i="6"/>
  <c r="W51" i="6"/>
  <c r="Y51" i="6"/>
  <c r="X51" i="6"/>
  <c r="Z51" i="6"/>
  <c r="AA51" i="6"/>
  <c r="AC51" i="6"/>
  <c r="AB51" i="6"/>
  <c r="AD51" i="6"/>
  <c r="AE51" i="6"/>
  <c r="AF51" i="6"/>
  <c r="AH51" i="6"/>
  <c r="AI51" i="6"/>
  <c r="AG51" i="6"/>
  <c r="AK51" i="6"/>
  <c r="AL51" i="6"/>
  <c r="AJ51" i="6"/>
  <c r="AM51" i="6"/>
  <c r="AO51" i="6"/>
  <c r="AN51" i="6"/>
  <c r="AQ51" i="6"/>
  <c r="AP51" i="6"/>
  <c r="AR51" i="6"/>
  <c r="AU51" i="6"/>
  <c r="AT51" i="6"/>
  <c r="AS51" i="6"/>
  <c r="AV51" i="6"/>
  <c r="AW51" i="6"/>
  <c r="AZ51" i="6"/>
  <c r="AX51" i="6"/>
  <c r="AY51" i="6"/>
  <c r="BB51" i="6"/>
  <c r="BA51" i="6"/>
  <c r="BC51" i="6"/>
  <c r="BD51" i="6"/>
  <c r="BH51" i="6"/>
  <c r="BF51" i="6"/>
  <c r="BE51" i="6"/>
  <c r="BJ51" i="6"/>
  <c r="BG51" i="6"/>
  <c r="BI51" i="6"/>
  <c r="BL51" i="6"/>
  <c r="BK51" i="6"/>
  <c r="BP51" i="6"/>
  <c r="BM51" i="6"/>
  <c r="BO51" i="6"/>
  <c r="BN51" i="6"/>
  <c r="H82" i="6"/>
  <c r="H109" i="6"/>
  <c r="H55" i="6"/>
  <c r="K58" i="6"/>
  <c r="J58" i="6"/>
  <c r="L58" i="6"/>
  <c r="M58" i="6"/>
  <c r="N58" i="6"/>
  <c r="O58" i="6"/>
  <c r="P58" i="6"/>
  <c r="Q58" i="6"/>
  <c r="R58" i="6"/>
  <c r="S58" i="6"/>
  <c r="T58" i="6"/>
  <c r="V58" i="6"/>
  <c r="U58" i="6"/>
  <c r="W58" i="6"/>
  <c r="Y58" i="6"/>
  <c r="AA58" i="6"/>
  <c r="X58" i="6"/>
  <c r="Z58" i="6"/>
  <c r="AB58" i="6"/>
  <c r="AC58" i="6"/>
  <c r="AD58" i="6"/>
  <c r="AE58" i="6"/>
  <c r="AF58" i="6"/>
  <c r="AH58" i="6"/>
  <c r="AG58" i="6"/>
  <c r="AJ58" i="6"/>
  <c r="AI58" i="6"/>
  <c r="AL58" i="6"/>
  <c r="AK58" i="6"/>
  <c r="AM58" i="6"/>
  <c r="AO58" i="6"/>
  <c r="AN58" i="6"/>
  <c r="AP58" i="6"/>
  <c r="AQ58" i="6"/>
  <c r="AS58" i="6"/>
  <c r="AT58" i="6"/>
  <c r="AR58" i="6"/>
  <c r="AU58" i="6"/>
  <c r="AV58" i="6"/>
  <c r="AW58" i="6"/>
  <c r="AX58" i="6"/>
  <c r="AY58" i="6"/>
  <c r="BB58" i="6"/>
  <c r="BA58" i="6"/>
  <c r="AZ58" i="6"/>
  <c r="BC58" i="6"/>
  <c r="BE58" i="6"/>
  <c r="BD58" i="6"/>
  <c r="BF58" i="6"/>
  <c r="BG58" i="6"/>
  <c r="BH58" i="6"/>
  <c r="BJ58" i="6"/>
  <c r="BI58" i="6"/>
  <c r="BK58" i="6"/>
  <c r="BM58" i="6"/>
  <c r="BO58" i="6"/>
  <c r="BL58" i="6"/>
  <c r="BQ58" i="6"/>
  <c r="BP64" i="6"/>
  <c r="BN64" i="6"/>
  <c r="BO44" i="6"/>
  <c r="H172" i="6"/>
  <c r="H151" i="6"/>
  <c r="BN58" i="6"/>
  <c r="AD27" i="10"/>
  <c r="AD19" i="10"/>
  <c r="AD20" i="10" s="1"/>
  <c r="BQ64" i="6"/>
  <c r="BO64" i="6"/>
  <c r="BQ17" i="21"/>
  <c r="BQ43" i="13"/>
  <c r="J17" i="23"/>
  <c r="L17" i="22"/>
  <c r="S17" i="23"/>
  <c r="AC17" i="22"/>
  <c r="S4" i="26"/>
  <c r="S4" i="23"/>
  <c r="S4" i="20"/>
  <c r="BQ51" i="6"/>
  <c r="AD8" i="21" l="1"/>
  <c r="AD9" i="21" s="1"/>
  <c r="AE17" i="10"/>
  <c r="P8" i="22"/>
  <c r="L4" i="16"/>
  <c r="L4" i="15"/>
  <c r="L4" i="17"/>
  <c r="J3" i="17"/>
  <c r="J3" i="15"/>
  <c r="J3" i="16"/>
  <c r="H51" i="6"/>
  <c r="K5" i="17"/>
  <c r="K5" i="16"/>
  <c r="K5" i="15"/>
  <c r="N2" i="17"/>
  <c r="N2" i="16"/>
  <c r="N2" i="15"/>
  <c r="J4" i="15"/>
  <c r="J4" i="17"/>
  <c r="J4" i="16"/>
  <c r="H58" i="6"/>
  <c r="J2" i="17"/>
  <c r="J2" i="16"/>
  <c r="J2" i="15"/>
  <c r="K4" i="17"/>
  <c r="K4" i="16"/>
  <c r="K4" i="15"/>
  <c r="K152" i="6"/>
  <c r="J152" i="6"/>
  <c r="L152" i="6"/>
  <c r="M152" i="6"/>
  <c r="N152" i="6"/>
  <c r="O152" i="6"/>
  <c r="P152" i="6"/>
  <c r="Q152" i="6"/>
  <c r="R152" i="6"/>
  <c r="S152" i="6"/>
  <c r="T152" i="6"/>
  <c r="U152" i="6"/>
  <c r="V152" i="6"/>
  <c r="W152" i="6"/>
  <c r="X152" i="6"/>
  <c r="Y152" i="6"/>
  <c r="Z152" i="6"/>
  <c r="AA152" i="6"/>
  <c r="AB152" i="6"/>
  <c r="AC152" i="6"/>
  <c r="AD152" i="6"/>
  <c r="AE152" i="6"/>
  <c r="AF152" i="6"/>
  <c r="AG152" i="6"/>
  <c r="AH152" i="6"/>
  <c r="AI152" i="6"/>
  <c r="AJ152" i="6"/>
  <c r="AK152" i="6"/>
  <c r="AL152" i="6"/>
  <c r="AM152" i="6"/>
  <c r="AN152" i="6"/>
  <c r="AO152" i="6"/>
  <c r="AP152" i="6"/>
  <c r="AQ152" i="6"/>
  <c r="AR152" i="6"/>
  <c r="AS152" i="6"/>
  <c r="AT152" i="6"/>
  <c r="AU152" i="6"/>
  <c r="AV152" i="6"/>
  <c r="AW152" i="6"/>
  <c r="AX152" i="6"/>
  <c r="AY152" i="6"/>
  <c r="AZ152" i="6"/>
  <c r="BA152" i="6"/>
  <c r="BB152" i="6"/>
  <c r="BC152" i="6"/>
  <c r="BD152" i="6"/>
  <c r="BE152" i="6"/>
  <c r="BF152" i="6"/>
  <c r="BG152" i="6"/>
  <c r="BH152" i="6"/>
  <c r="BI152" i="6"/>
  <c r="BJ152" i="6"/>
  <c r="BK152" i="6"/>
  <c r="BL152" i="6"/>
  <c r="BM152" i="6"/>
  <c r="BN152" i="6"/>
  <c r="BO152" i="6"/>
  <c r="BP152" i="6"/>
  <c r="BQ152" i="6"/>
  <c r="M2" i="17"/>
  <c r="M2" i="16"/>
  <c r="M2" i="15"/>
  <c r="L2" i="15"/>
  <c r="L2" i="17"/>
  <c r="L2" i="16"/>
  <c r="AD15" i="18"/>
  <c r="P15" i="19"/>
  <c r="M3" i="17"/>
  <c r="M3" i="16"/>
  <c r="M3" i="15"/>
  <c r="N5" i="16"/>
  <c r="N5" i="17"/>
  <c r="N5" i="15"/>
  <c r="BP11" i="21"/>
  <c r="BQ33" i="12"/>
  <c r="BQ36" i="12" s="1"/>
  <c r="N3" i="17"/>
  <c r="N3" i="16"/>
  <c r="N3" i="15"/>
  <c r="L5" i="17"/>
  <c r="L5" i="16"/>
  <c r="L5" i="15"/>
  <c r="N4" i="17"/>
  <c r="N4" i="16"/>
  <c r="N4" i="15"/>
  <c r="K3" i="17"/>
  <c r="K3" i="16"/>
  <c r="K3" i="15"/>
  <c r="J5" i="15"/>
  <c r="J5" i="17"/>
  <c r="J5" i="16"/>
  <c r="H64" i="6"/>
  <c r="AC4" i="25"/>
  <c r="AC4" i="22"/>
  <c r="AC4" i="19"/>
  <c r="M4" i="17"/>
  <c r="M4" i="15"/>
  <c r="M4" i="16"/>
  <c r="L3" i="15"/>
  <c r="L3" i="17"/>
  <c r="L3" i="16"/>
  <c r="M5" i="17"/>
  <c r="M5" i="15"/>
  <c r="M5" i="16"/>
  <c r="K2" i="17"/>
  <c r="K2" i="16"/>
  <c r="K2" i="15"/>
  <c r="J4" i="25"/>
  <c r="J4" i="22"/>
  <c r="J4" i="19"/>
  <c r="H85" i="6"/>
  <c r="BK173" i="6" l="1"/>
  <c r="BK165" i="6"/>
  <c r="BK158" i="6"/>
  <c r="BK159" i="6" s="1"/>
  <c r="BK164" i="6" s="1"/>
  <c r="BC173" i="6"/>
  <c r="BC165" i="6"/>
  <c r="BC158" i="6"/>
  <c r="BC159" i="6" s="1"/>
  <c r="BC164" i="6" s="1"/>
  <c r="AU173" i="6"/>
  <c r="AU165" i="6"/>
  <c r="AU166" i="6" s="1"/>
  <c r="AU171" i="6" s="1"/>
  <c r="AU158" i="6"/>
  <c r="AU159" i="6" s="1"/>
  <c r="AU164" i="6" s="1"/>
  <c r="AM173" i="6"/>
  <c r="AM165" i="6"/>
  <c r="AM158" i="6"/>
  <c r="AM159" i="6" s="1"/>
  <c r="AM164" i="6" s="1"/>
  <c r="AE173" i="6"/>
  <c r="AE165" i="6"/>
  <c r="AE158" i="6"/>
  <c r="AE159" i="6" s="1"/>
  <c r="AE164" i="6" s="1"/>
  <c r="W173" i="6"/>
  <c r="W165" i="6"/>
  <c r="W158" i="6"/>
  <c r="W159" i="6" s="1"/>
  <c r="W164" i="6" s="1"/>
  <c r="O173" i="6"/>
  <c r="O165" i="6"/>
  <c r="O158" i="6"/>
  <c r="O159" i="6" s="1"/>
  <c r="O164" i="6" s="1"/>
  <c r="BJ173" i="6"/>
  <c r="BJ165" i="6"/>
  <c r="BJ158" i="6"/>
  <c r="BJ159" i="6" s="1"/>
  <c r="BJ164" i="6" s="1"/>
  <c r="BB173" i="6"/>
  <c r="BB165" i="6"/>
  <c r="BB158" i="6"/>
  <c r="BB159" i="6" s="1"/>
  <c r="BB164" i="6" s="1"/>
  <c r="AT173" i="6"/>
  <c r="AT165" i="6"/>
  <c r="AT158" i="6"/>
  <c r="AT159" i="6" s="1"/>
  <c r="AT164" i="6" s="1"/>
  <c r="AL173" i="6"/>
  <c r="AL165" i="6"/>
  <c r="AL166" i="6" s="1"/>
  <c r="AL171" i="6" s="1"/>
  <c r="AL158" i="6"/>
  <c r="AL159" i="6" s="1"/>
  <c r="AL164" i="6" s="1"/>
  <c r="AD173" i="6"/>
  <c r="AD165" i="6"/>
  <c r="AD158" i="6"/>
  <c r="AD159" i="6" s="1"/>
  <c r="AD164" i="6" s="1"/>
  <c r="V173" i="6"/>
  <c r="V165" i="6"/>
  <c r="V158" i="6"/>
  <c r="V159" i="6" s="1"/>
  <c r="V164" i="6" s="1"/>
  <c r="N173" i="6"/>
  <c r="N165" i="6"/>
  <c r="N158" i="6"/>
  <c r="N159" i="6" s="1"/>
  <c r="N164" i="6" s="1"/>
  <c r="BQ173" i="6"/>
  <c r="BQ158" i="6"/>
  <c r="BQ159" i="6" s="1"/>
  <c r="BQ164" i="6" s="1"/>
  <c r="BQ165" i="6"/>
  <c r="BI173" i="6"/>
  <c r="BI158" i="6"/>
  <c r="BI159" i="6" s="1"/>
  <c r="BI164" i="6" s="1"/>
  <c r="BI165" i="6"/>
  <c r="BA173" i="6"/>
  <c r="BA158" i="6"/>
  <c r="BA159" i="6" s="1"/>
  <c r="BA164" i="6" s="1"/>
  <c r="BA165" i="6"/>
  <c r="AS173" i="6"/>
  <c r="AS158" i="6"/>
  <c r="AS159" i="6" s="1"/>
  <c r="AS164" i="6" s="1"/>
  <c r="AS165" i="6"/>
  <c r="AS166" i="6" s="1"/>
  <c r="AS171" i="6" s="1"/>
  <c r="AK173" i="6"/>
  <c r="AK158" i="6"/>
  <c r="AK159" i="6" s="1"/>
  <c r="AK164" i="6" s="1"/>
  <c r="AK165" i="6"/>
  <c r="AC173" i="6"/>
  <c r="AC158" i="6"/>
  <c r="AC159" i="6" s="1"/>
  <c r="AC164" i="6" s="1"/>
  <c r="AC165" i="6"/>
  <c r="U173" i="6"/>
  <c r="U158" i="6"/>
  <c r="U159" i="6" s="1"/>
  <c r="U164" i="6" s="1"/>
  <c r="U165" i="6"/>
  <c r="M173" i="6"/>
  <c r="M158" i="6"/>
  <c r="M159" i="6" s="1"/>
  <c r="M164" i="6" s="1"/>
  <c r="M165" i="6"/>
  <c r="BP158" i="6"/>
  <c r="BP159" i="6" s="1"/>
  <c r="BP164" i="6" s="1"/>
  <c r="BP173" i="6"/>
  <c r="BP165" i="6"/>
  <c r="BH158" i="6"/>
  <c r="BH159" i="6" s="1"/>
  <c r="BH164" i="6" s="1"/>
  <c r="BH173" i="6"/>
  <c r="BH165" i="6"/>
  <c r="AZ158" i="6"/>
  <c r="AZ159" i="6" s="1"/>
  <c r="AZ164" i="6" s="1"/>
  <c r="AZ173" i="6"/>
  <c r="AZ165" i="6"/>
  <c r="AR158" i="6"/>
  <c r="AR159" i="6" s="1"/>
  <c r="AR164" i="6" s="1"/>
  <c r="AR173" i="6"/>
  <c r="AR165" i="6"/>
  <c r="AR166" i="6" s="1"/>
  <c r="AR171" i="6" s="1"/>
  <c r="AJ158" i="6"/>
  <c r="AJ159" i="6" s="1"/>
  <c r="AJ164" i="6" s="1"/>
  <c r="AJ173" i="6"/>
  <c r="AJ165" i="6"/>
  <c r="AB158" i="6"/>
  <c r="AB159" i="6" s="1"/>
  <c r="AB164" i="6" s="1"/>
  <c r="AB173" i="6"/>
  <c r="AB165" i="6"/>
  <c r="AB166" i="6" s="1"/>
  <c r="AB171" i="6" s="1"/>
  <c r="T158" i="6"/>
  <c r="T159" i="6" s="1"/>
  <c r="T164" i="6" s="1"/>
  <c r="T173" i="6"/>
  <c r="T174" i="6" s="1"/>
  <c r="T17" i="9" s="1"/>
  <c r="T18" i="9" s="1"/>
  <c r="T165" i="6"/>
  <c r="T166" i="6" s="1"/>
  <c r="T171" i="6" s="1"/>
  <c r="L158" i="6"/>
  <c r="L159" i="6" s="1"/>
  <c r="L164" i="6" s="1"/>
  <c r="L173" i="6"/>
  <c r="L165" i="6"/>
  <c r="BO165" i="6"/>
  <c r="BO158" i="6"/>
  <c r="BO159" i="6" s="1"/>
  <c r="BO164" i="6" s="1"/>
  <c r="BO173" i="6"/>
  <c r="BG165" i="6"/>
  <c r="BG166" i="6" s="1"/>
  <c r="BG171" i="6" s="1"/>
  <c r="BG158" i="6"/>
  <c r="BG159" i="6" s="1"/>
  <c r="BG164" i="6" s="1"/>
  <c r="BG173" i="6"/>
  <c r="AY165" i="6"/>
  <c r="AY158" i="6"/>
  <c r="AY159" i="6" s="1"/>
  <c r="AY164" i="6" s="1"/>
  <c r="AY173" i="6"/>
  <c r="AQ165" i="6"/>
  <c r="AQ158" i="6"/>
  <c r="AQ159" i="6" s="1"/>
  <c r="AQ164" i="6" s="1"/>
  <c r="AQ173" i="6"/>
  <c r="AI165" i="6"/>
  <c r="AI158" i="6"/>
  <c r="AI159" i="6" s="1"/>
  <c r="AI164" i="6" s="1"/>
  <c r="AI173" i="6"/>
  <c r="AA165" i="6"/>
  <c r="AA158" i="6"/>
  <c r="AA159" i="6" s="1"/>
  <c r="AA164" i="6" s="1"/>
  <c r="AA173" i="6"/>
  <c r="S165" i="6"/>
  <c r="S158" i="6"/>
  <c r="S159" i="6" s="1"/>
  <c r="S164" i="6" s="1"/>
  <c r="S173" i="6"/>
  <c r="H152" i="6"/>
  <c r="J165" i="6"/>
  <c r="J158" i="6"/>
  <c r="J159" i="6" s="1"/>
  <c r="J164" i="6" s="1"/>
  <c r="J173" i="6"/>
  <c r="BQ11" i="21"/>
  <c r="L11" i="22"/>
  <c r="S11" i="23"/>
  <c r="AC11" i="22"/>
  <c r="BF165" i="6"/>
  <c r="BF158" i="6"/>
  <c r="BF159" i="6" s="1"/>
  <c r="BF164" i="6" s="1"/>
  <c r="BF173" i="6"/>
  <c r="AP165" i="6"/>
  <c r="AP158" i="6"/>
  <c r="AP159" i="6" s="1"/>
  <c r="AP164" i="6" s="1"/>
  <c r="AP173" i="6"/>
  <c r="Z165" i="6"/>
  <c r="Z158" i="6"/>
  <c r="Z159" i="6" s="1"/>
  <c r="Z164" i="6" s="1"/>
  <c r="Z173" i="6"/>
  <c r="K165" i="6"/>
  <c r="K158" i="6"/>
  <c r="K159" i="6" s="1"/>
  <c r="K164" i="6" s="1"/>
  <c r="K173" i="6"/>
  <c r="BE165" i="6"/>
  <c r="BE158" i="6"/>
  <c r="BE159" i="6" s="1"/>
  <c r="BE164" i="6" s="1"/>
  <c r="BE173" i="6"/>
  <c r="AW165" i="6"/>
  <c r="AW158" i="6"/>
  <c r="AW159" i="6" s="1"/>
  <c r="AW164" i="6" s="1"/>
  <c r="AW173" i="6"/>
  <c r="AO165" i="6"/>
  <c r="AO158" i="6"/>
  <c r="AO159" i="6" s="1"/>
  <c r="AO164" i="6" s="1"/>
  <c r="AO173" i="6"/>
  <c r="AG165" i="6"/>
  <c r="AG158" i="6"/>
  <c r="AG159" i="6" s="1"/>
  <c r="AG164" i="6" s="1"/>
  <c r="AG173" i="6"/>
  <c r="Y165" i="6"/>
  <c r="Y158" i="6"/>
  <c r="Y159" i="6" s="1"/>
  <c r="Y164" i="6" s="1"/>
  <c r="Y173" i="6"/>
  <c r="Q165" i="6"/>
  <c r="Q158" i="6"/>
  <c r="Q159" i="6" s="1"/>
  <c r="Q164" i="6" s="1"/>
  <c r="Q173" i="6"/>
  <c r="AE25" i="10"/>
  <c r="AE26" i="10" s="1"/>
  <c r="BN165" i="6"/>
  <c r="BN158" i="6"/>
  <c r="BN159" i="6" s="1"/>
  <c r="BN164" i="6" s="1"/>
  <c r="BN173" i="6"/>
  <c r="AX165" i="6"/>
  <c r="AX158" i="6"/>
  <c r="AX159" i="6" s="1"/>
  <c r="AX164" i="6" s="1"/>
  <c r="AX173" i="6"/>
  <c r="AH165" i="6"/>
  <c r="AH158" i="6"/>
  <c r="AH159" i="6" s="1"/>
  <c r="AH164" i="6" s="1"/>
  <c r="AH173" i="6"/>
  <c r="R165" i="6"/>
  <c r="R166" i="6" s="1"/>
  <c r="R171" i="6" s="1"/>
  <c r="R158" i="6"/>
  <c r="R159" i="6" s="1"/>
  <c r="R164" i="6" s="1"/>
  <c r="R173" i="6"/>
  <c r="BM165" i="6"/>
  <c r="BM158" i="6"/>
  <c r="BM159" i="6" s="1"/>
  <c r="BM164" i="6" s="1"/>
  <c r="BM173" i="6"/>
  <c r="BL173" i="6"/>
  <c r="BL165" i="6"/>
  <c r="BL158" i="6"/>
  <c r="BL159" i="6" s="1"/>
  <c r="BL164" i="6" s="1"/>
  <c r="BD173" i="6"/>
  <c r="BD165" i="6"/>
  <c r="BD158" i="6"/>
  <c r="BD159" i="6" s="1"/>
  <c r="BD164" i="6" s="1"/>
  <c r="AV173" i="6"/>
  <c r="AV165" i="6"/>
  <c r="AV158" i="6"/>
  <c r="AV159" i="6" s="1"/>
  <c r="AV164" i="6" s="1"/>
  <c r="AN173" i="6"/>
  <c r="AN165" i="6"/>
  <c r="AN166" i="6" s="1"/>
  <c r="AN171" i="6" s="1"/>
  <c r="AN158" i="6"/>
  <c r="AN159" i="6" s="1"/>
  <c r="AN164" i="6" s="1"/>
  <c r="AF173" i="6"/>
  <c r="AF165" i="6"/>
  <c r="AF158" i="6"/>
  <c r="AF159" i="6" s="1"/>
  <c r="AF164" i="6" s="1"/>
  <c r="X173" i="6"/>
  <c r="X165" i="6"/>
  <c r="X158" i="6"/>
  <c r="X159" i="6" s="1"/>
  <c r="X164" i="6" s="1"/>
  <c r="P173" i="6"/>
  <c r="P165" i="6"/>
  <c r="P158" i="6"/>
  <c r="P159" i="6" s="1"/>
  <c r="P164" i="6" s="1"/>
  <c r="AD23" i="13"/>
  <c r="P9" i="22"/>
  <c r="AI166" i="6" l="1"/>
  <c r="AI171" i="6" s="1"/>
  <c r="AL174" i="6"/>
  <c r="AL17" i="9" s="1"/>
  <c r="AL18" i="9" s="1"/>
  <c r="BJ166" i="6"/>
  <c r="BJ171" i="6" s="1"/>
  <c r="AU174" i="6"/>
  <c r="AU17" i="9" s="1"/>
  <c r="AU18" i="9" s="1"/>
  <c r="Q174" i="6"/>
  <c r="Q17" i="9" s="1"/>
  <c r="Q18" i="9" s="1"/>
  <c r="BQ166" i="6"/>
  <c r="BQ171" i="6" s="1"/>
  <c r="BQ174" i="6" s="1"/>
  <c r="BQ17" i="9" s="1"/>
  <c r="BQ18" i="9" s="1"/>
  <c r="AW166" i="6"/>
  <c r="AW171" i="6" s="1"/>
  <c r="Q166" i="6"/>
  <c r="Q171" i="6" s="1"/>
  <c r="K174" i="6"/>
  <c r="K17" i="9" s="1"/>
  <c r="K18" i="9" s="1"/>
  <c r="AP166" i="6"/>
  <c r="AP171" i="6" s="1"/>
  <c r="AP174" i="6" s="1"/>
  <c r="AP17" i="9" s="1"/>
  <c r="AP18" i="9" s="1"/>
  <c r="BO166" i="6"/>
  <c r="BO171" i="6" s="1"/>
  <c r="AB174" i="6"/>
  <c r="AB17" i="9" s="1"/>
  <c r="AB18" i="9" s="1"/>
  <c r="AB25" i="12" s="1"/>
  <c r="AZ166" i="6"/>
  <c r="AZ171" i="6" s="1"/>
  <c r="Z166" i="6"/>
  <c r="Z171" i="6" s="1"/>
  <c r="AH166" i="6"/>
  <c r="AH171" i="6" s="1"/>
  <c r="BD166" i="6"/>
  <c r="BD171" i="6" s="1"/>
  <c r="R174" i="6"/>
  <c r="R17" i="9" s="1"/>
  <c r="R18" i="9" s="1"/>
  <c r="R19" i="9" s="1"/>
  <c r="R12" i="18" s="1"/>
  <c r="R13" i="18" s="1"/>
  <c r="R16" i="18" s="1"/>
  <c r="AX166" i="6"/>
  <c r="AX171" i="6" s="1"/>
  <c r="AX174" i="6" s="1"/>
  <c r="AX17" i="9" s="1"/>
  <c r="AX18" i="9" s="1"/>
  <c r="BB166" i="6"/>
  <c r="BB171" i="6" s="1"/>
  <c r="BK166" i="6"/>
  <c r="BK171" i="6" s="1"/>
  <c r="BK174" i="6" s="1"/>
  <c r="BK17" i="9" s="1"/>
  <c r="BK18" i="9" s="1"/>
  <c r="X166" i="6"/>
  <c r="X171" i="6" s="1"/>
  <c r="K166" i="6"/>
  <c r="K171" i="6" s="1"/>
  <c r="J166" i="6"/>
  <c r="AY166" i="6"/>
  <c r="AY171" i="6" s="1"/>
  <c r="AY174" i="6" s="1"/>
  <c r="AY17" i="9" s="1"/>
  <c r="AY18" i="9" s="1"/>
  <c r="AK166" i="6"/>
  <c r="AK171" i="6" s="1"/>
  <c r="AK174" i="6" s="1"/>
  <c r="AK17" i="9" s="1"/>
  <c r="AK18" i="9" s="1"/>
  <c r="U166" i="6"/>
  <c r="U171" i="6" s="1"/>
  <c r="U174" i="6" s="1"/>
  <c r="U17" i="9" s="1"/>
  <c r="U18" i="9" s="1"/>
  <c r="X174" i="6"/>
  <c r="X17" i="9" s="1"/>
  <c r="X18" i="9" s="1"/>
  <c r="AE27" i="10"/>
  <c r="AE19" i="10"/>
  <c r="AE20" i="10" s="1"/>
  <c r="T15" i="12"/>
  <c r="U16" i="12" s="1"/>
  <c r="T25" i="12"/>
  <c r="T19" i="9"/>
  <c r="AL15" i="12"/>
  <c r="AM16" i="12" s="1"/>
  <c r="AL25" i="12"/>
  <c r="AL19" i="9"/>
  <c r="AL12" i="18" s="1"/>
  <c r="AL13" i="18" s="1"/>
  <c r="AU25" i="12"/>
  <c r="AU15" i="12"/>
  <c r="AV16" i="12" s="1"/>
  <c r="AU19" i="9"/>
  <c r="AU12" i="18" s="1"/>
  <c r="AU13" i="18" s="1"/>
  <c r="AV166" i="6"/>
  <c r="AV171" i="6" s="1"/>
  <c r="AV174" i="6" s="1"/>
  <c r="AV17" i="9" s="1"/>
  <c r="AV18" i="9" s="1"/>
  <c r="S166" i="6"/>
  <c r="S171" i="6" s="1"/>
  <c r="S174" i="6" s="1"/>
  <c r="S17" i="9" s="1"/>
  <c r="S18" i="9" s="1"/>
  <c r="BO174" i="6"/>
  <c r="BO17" i="9" s="1"/>
  <c r="BO18" i="9" s="1"/>
  <c r="AR174" i="6"/>
  <c r="AR17" i="9" s="1"/>
  <c r="AR18" i="9" s="1"/>
  <c r="BP166" i="6"/>
  <c r="BP171" i="6" s="1"/>
  <c r="BP174" i="6" s="1"/>
  <c r="BP17" i="9" s="1"/>
  <c r="BP18" i="9" s="1"/>
  <c r="V166" i="6"/>
  <c r="V171" i="6" s="1"/>
  <c r="V174" i="6" s="1"/>
  <c r="V17" i="9" s="1"/>
  <c r="V18" i="9" s="1"/>
  <c r="BJ174" i="6"/>
  <c r="BJ17" i="9" s="1"/>
  <c r="BJ18" i="9" s="1"/>
  <c r="AE166" i="6"/>
  <c r="AE171" i="6" s="1"/>
  <c r="AG166" i="6"/>
  <c r="AG171" i="6" s="1"/>
  <c r="AG174" i="6" s="1"/>
  <c r="AG17" i="9" s="1"/>
  <c r="AG18" i="9" s="1"/>
  <c r="AF166" i="6"/>
  <c r="AF171" i="6" s="1"/>
  <c r="AF174" i="6" s="1"/>
  <c r="AF17" i="9" s="1"/>
  <c r="AF18" i="9" s="1"/>
  <c r="BM166" i="6"/>
  <c r="BM171" i="6" s="1"/>
  <c r="BE166" i="6"/>
  <c r="BE171" i="6" s="1"/>
  <c r="BE174" i="6" s="1"/>
  <c r="BE17" i="9" s="1"/>
  <c r="BE18" i="9" s="1"/>
  <c r="AQ166" i="6"/>
  <c r="AQ171" i="6" s="1"/>
  <c r="AQ174" i="6" s="1"/>
  <c r="AQ17" i="9" s="1"/>
  <c r="AQ18" i="9" s="1"/>
  <c r="AC166" i="6"/>
  <c r="AC171" i="6" s="1"/>
  <c r="AS174" i="6"/>
  <c r="AS17" i="9" s="1"/>
  <c r="AS18" i="9" s="1"/>
  <c r="AT166" i="6"/>
  <c r="AT171" i="6" s="1"/>
  <c r="AT174" i="6" s="1"/>
  <c r="AT17" i="9" s="1"/>
  <c r="AT18" i="9" s="1"/>
  <c r="AE174" i="6"/>
  <c r="AE17" i="9" s="1"/>
  <c r="AE18" i="9" s="1"/>
  <c r="BC166" i="6"/>
  <c r="BC171" i="6" s="1"/>
  <c r="BC174" i="6" s="1"/>
  <c r="BC17" i="9" s="1"/>
  <c r="BC18" i="9" s="1"/>
  <c r="R15" i="12"/>
  <c r="S16" i="12" s="1"/>
  <c r="R25" i="12"/>
  <c r="K15" i="12"/>
  <c r="L16" i="12" s="1"/>
  <c r="K25" i="12"/>
  <c r="K19" i="9"/>
  <c r="K12" i="18" s="1"/>
  <c r="K13" i="18" s="1"/>
  <c r="K16" i="18" s="1"/>
  <c r="AB15" i="12"/>
  <c r="AC16" i="12" s="1"/>
  <c r="BA166" i="6"/>
  <c r="BA171" i="6" s="1"/>
  <c r="BA174" i="6" s="1"/>
  <c r="BA17" i="9" s="1"/>
  <c r="BA18" i="9" s="1"/>
  <c r="O166" i="6"/>
  <c r="O171" i="6" s="1"/>
  <c r="P166" i="6"/>
  <c r="P171" i="6" s="1"/>
  <c r="BD174" i="6"/>
  <c r="BD17" i="9" s="1"/>
  <c r="BD18" i="9" s="1"/>
  <c r="AO166" i="6"/>
  <c r="AO171" i="6" s="1"/>
  <c r="AO174" i="6" s="1"/>
  <c r="AO17" i="9" s="1"/>
  <c r="AO18" i="9" s="1"/>
  <c r="AA166" i="6"/>
  <c r="AA171" i="6" s="1"/>
  <c r="AA174" i="6" s="1"/>
  <c r="AA17" i="9" s="1"/>
  <c r="AA18" i="9" s="1"/>
  <c r="L166" i="6"/>
  <c r="L171" i="6" s="1"/>
  <c r="AZ174" i="6"/>
  <c r="AZ17" i="9" s="1"/>
  <c r="AZ18" i="9" s="1"/>
  <c r="M166" i="6"/>
  <c r="M171" i="6" s="1"/>
  <c r="M174" i="6" s="1"/>
  <c r="M17" i="9" s="1"/>
  <c r="M18" i="9" s="1"/>
  <c r="AC174" i="6"/>
  <c r="AC17" i="9" s="1"/>
  <c r="AC18" i="9" s="1"/>
  <c r="AD166" i="6"/>
  <c r="AD171" i="6" s="1"/>
  <c r="AD174" i="6" s="1"/>
  <c r="AD17" i="9" s="1"/>
  <c r="AD18" i="9" s="1"/>
  <c r="O174" i="6"/>
  <c r="O17" i="9" s="1"/>
  <c r="O18" i="9" s="1"/>
  <c r="AM166" i="6"/>
  <c r="AM171" i="6" s="1"/>
  <c r="BM174" i="6"/>
  <c r="BM17" i="9" s="1"/>
  <c r="BM18" i="9" s="1"/>
  <c r="AW174" i="6"/>
  <c r="AW17" i="9" s="1"/>
  <c r="AW18" i="9" s="1"/>
  <c r="J171" i="6"/>
  <c r="J174" i="6" s="1"/>
  <c r="J17" i="9" s="1"/>
  <c r="J18" i="9" s="1"/>
  <c r="AI174" i="6"/>
  <c r="AI17" i="9" s="1"/>
  <c r="AI18" i="9" s="1"/>
  <c r="L174" i="6"/>
  <c r="L17" i="9" s="1"/>
  <c r="L18" i="9" s="1"/>
  <c r="AJ166" i="6"/>
  <c r="AJ171" i="6" s="1"/>
  <c r="AM174" i="6"/>
  <c r="AM17" i="9" s="1"/>
  <c r="AM18" i="9" s="1"/>
  <c r="Q15" i="12"/>
  <c r="R16" i="12" s="1"/>
  <c r="Q25" i="12"/>
  <c r="Q19" i="9"/>
  <c r="Q12" i="18" s="1"/>
  <c r="Q13" i="18" s="1"/>
  <c r="Q16" i="18" s="1"/>
  <c r="P174" i="6"/>
  <c r="P17" i="9" s="1"/>
  <c r="P18" i="9" s="1"/>
  <c r="AN174" i="6"/>
  <c r="AN17" i="9" s="1"/>
  <c r="AN18" i="9" s="1"/>
  <c r="BL166" i="6"/>
  <c r="BL171" i="6" s="1"/>
  <c r="BL174" i="6" s="1"/>
  <c r="BL17" i="9" s="1"/>
  <c r="BL18" i="9" s="1"/>
  <c r="AH174" i="6"/>
  <c r="AH17" i="9" s="1"/>
  <c r="AH18" i="9" s="1"/>
  <c r="BN166" i="6"/>
  <c r="BN171" i="6" s="1"/>
  <c r="BN174" i="6" s="1"/>
  <c r="BN17" i="9" s="1"/>
  <c r="BN18" i="9" s="1"/>
  <c r="Y166" i="6"/>
  <c r="Y171" i="6" s="1"/>
  <c r="Y174" i="6" s="1"/>
  <c r="Y17" i="9" s="1"/>
  <c r="Y18" i="9" s="1"/>
  <c r="Z174" i="6"/>
  <c r="Z17" i="9" s="1"/>
  <c r="Z18" i="9" s="1"/>
  <c r="BF166" i="6"/>
  <c r="BF171" i="6" s="1"/>
  <c r="BF174" i="6" s="1"/>
  <c r="BF17" i="9" s="1"/>
  <c r="BF18" i="9" s="1"/>
  <c r="H173" i="6"/>
  <c r="H165" i="6"/>
  <c r="H158" i="6"/>
  <c r="BG174" i="6"/>
  <c r="BG17" i="9" s="1"/>
  <c r="BG18" i="9" s="1"/>
  <c r="AJ174" i="6"/>
  <c r="AJ17" i="9" s="1"/>
  <c r="AJ18" i="9" s="1"/>
  <c r="BH166" i="6"/>
  <c r="BH171" i="6" s="1"/>
  <c r="BH174" i="6" s="1"/>
  <c r="BH17" i="9" s="1"/>
  <c r="BH18" i="9" s="1"/>
  <c r="BI166" i="6"/>
  <c r="BI171" i="6" s="1"/>
  <c r="BI174" i="6" s="1"/>
  <c r="BI17" i="9" s="1"/>
  <c r="BI18" i="9" s="1"/>
  <c r="N166" i="6"/>
  <c r="N171" i="6" s="1"/>
  <c r="N174" i="6" s="1"/>
  <c r="N17" i="9" s="1"/>
  <c r="N18" i="9" s="1"/>
  <c r="BB174" i="6"/>
  <c r="BB17" i="9" s="1"/>
  <c r="BB18" i="9" s="1"/>
  <c r="W166" i="6"/>
  <c r="W171" i="6" s="1"/>
  <c r="W174" i="6" s="1"/>
  <c r="W17" i="9" s="1"/>
  <c r="W18" i="9" s="1"/>
  <c r="AY15" i="12" l="1"/>
  <c r="AZ16" i="12" s="1"/>
  <c r="AY25" i="12"/>
  <c r="AY19" i="9"/>
  <c r="AY12" i="18" s="1"/>
  <c r="AY13" i="18" s="1"/>
  <c r="AX25" i="12"/>
  <c r="AX19" i="9"/>
  <c r="AX12" i="18" s="1"/>
  <c r="AX13" i="18" s="1"/>
  <c r="AX15" i="12"/>
  <c r="AY16" i="12" s="1"/>
  <c r="AY26" i="12" s="1"/>
  <c r="AP15" i="12"/>
  <c r="AQ16" i="12" s="1"/>
  <c r="AQ26" i="12" s="1"/>
  <c r="AP25" i="12"/>
  <c r="AP19" i="9"/>
  <c r="AP12" i="18" s="1"/>
  <c r="AP13" i="18" s="1"/>
  <c r="AK19" i="9"/>
  <c r="AK25" i="12"/>
  <c r="AK15" i="12"/>
  <c r="AL16" i="12" s="1"/>
  <c r="AB19" i="9"/>
  <c r="AF25" i="12"/>
  <c r="AF15" i="12"/>
  <c r="AG16" i="12" s="1"/>
  <c r="AF19" i="9"/>
  <c r="J15" i="12"/>
  <c r="K16" i="12" s="1"/>
  <c r="J25" i="12"/>
  <c r="J27" i="12" s="1"/>
  <c r="J19" i="9"/>
  <c r="H18" i="9"/>
  <c r="W25" i="12"/>
  <c r="W15" i="12"/>
  <c r="X16" i="12" s="1"/>
  <c r="W19" i="9"/>
  <c r="W12" i="18" s="1"/>
  <c r="W13" i="18" s="1"/>
  <c r="W16" i="18" s="1"/>
  <c r="BA15" i="12"/>
  <c r="BB16" i="12" s="1"/>
  <c r="BA25" i="12"/>
  <c r="BA19" i="9"/>
  <c r="BA12" i="18" s="1"/>
  <c r="BA13" i="18" s="1"/>
  <c r="AG15" i="12"/>
  <c r="AH16" i="12" s="1"/>
  <c r="AG25" i="12"/>
  <c r="AG19" i="9"/>
  <c r="AG12" i="18" s="1"/>
  <c r="AG13" i="18" s="1"/>
  <c r="BL25" i="12"/>
  <c r="BL15" i="12"/>
  <c r="BM16" i="12" s="1"/>
  <c r="BL19" i="9"/>
  <c r="N15" i="12"/>
  <c r="O16" i="12" s="1"/>
  <c r="N25" i="12"/>
  <c r="N19" i="9"/>
  <c r="N12" i="18" s="1"/>
  <c r="N13" i="18" s="1"/>
  <c r="N16" i="18" s="1"/>
  <c r="BI15" i="12"/>
  <c r="BJ16" i="12" s="1"/>
  <c r="BI25" i="12"/>
  <c r="BI19" i="9"/>
  <c r="BH15" i="12"/>
  <c r="BI16" i="12" s="1"/>
  <c r="BH25" i="12"/>
  <c r="BH19" i="9"/>
  <c r="BH12" i="18" s="1"/>
  <c r="BH13" i="18" s="1"/>
  <c r="AO15" i="12"/>
  <c r="AP16" i="12" s="1"/>
  <c r="AO25" i="12"/>
  <c r="AO19" i="9"/>
  <c r="AO12" i="18" s="1"/>
  <c r="AO13" i="18" s="1"/>
  <c r="AD15" i="12"/>
  <c r="AE16" i="12" s="1"/>
  <c r="AD25" i="12"/>
  <c r="AD19" i="9"/>
  <c r="AD12" i="18" s="1"/>
  <c r="AD13" i="18" s="1"/>
  <c r="AD16" i="18" s="1"/>
  <c r="V15" i="12"/>
  <c r="W16" i="12" s="1"/>
  <c r="V25" i="12"/>
  <c r="V19" i="9"/>
  <c r="BF15" i="12"/>
  <c r="BG16" i="12" s="1"/>
  <c r="BF25" i="12"/>
  <c r="BF19" i="9"/>
  <c r="AQ15" i="12"/>
  <c r="AR16" i="12" s="1"/>
  <c r="AQ25" i="12"/>
  <c r="AQ19" i="9"/>
  <c r="S15" i="12"/>
  <c r="T16" i="12" s="1"/>
  <c r="S25" i="12"/>
  <c r="S19" i="9"/>
  <c r="S12" i="18" s="1"/>
  <c r="S13" i="18" s="1"/>
  <c r="S16" i="18" s="1"/>
  <c r="O25" i="12"/>
  <c r="O15" i="12"/>
  <c r="P16" i="12" s="1"/>
  <c r="O19" i="9"/>
  <c r="O12" i="18" s="1"/>
  <c r="O13" i="18" s="1"/>
  <c r="O16" i="18" s="1"/>
  <c r="AC26" i="12"/>
  <c r="AC17" i="12"/>
  <c r="AC9" i="24" s="1"/>
  <c r="R17" i="13"/>
  <c r="R18" i="13" s="1"/>
  <c r="R19" i="13" s="1"/>
  <c r="BJ15" i="12"/>
  <c r="BK16" i="12" s="1"/>
  <c r="BJ25" i="12"/>
  <c r="BJ19" i="9"/>
  <c r="BJ12" i="18" s="1"/>
  <c r="BJ13" i="18" s="1"/>
  <c r="AK12" i="18"/>
  <c r="AK13" i="18" s="1"/>
  <c r="BP15" i="12"/>
  <c r="BQ16" i="12" s="1"/>
  <c r="BP25" i="12"/>
  <c r="BP19" i="9"/>
  <c r="BP12" i="18" s="1"/>
  <c r="BP13" i="18" s="1"/>
  <c r="AV17" i="12"/>
  <c r="AV9" i="24" s="1"/>
  <c r="AV26" i="12"/>
  <c r="U26" i="12"/>
  <c r="U17" i="12"/>
  <c r="U9" i="24" s="1"/>
  <c r="AI15" i="12"/>
  <c r="AJ16" i="12" s="1"/>
  <c r="AI25" i="12"/>
  <c r="AI19" i="9"/>
  <c r="AI12" i="18" s="1"/>
  <c r="AI13" i="18" s="1"/>
  <c r="H166" i="6"/>
  <c r="H171" i="6" s="1"/>
  <c r="S26" i="12"/>
  <c r="S17" i="12"/>
  <c r="S9" i="24" s="1"/>
  <c r="U15" i="12"/>
  <c r="V16" i="12" s="1"/>
  <c r="U25" i="12"/>
  <c r="U19" i="9"/>
  <c r="U12" i="18" s="1"/>
  <c r="U13" i="18" s="1"/>
  <c r="U16" i="18" s="1"/>
  <c r="AL26" i="12"/>
  <c r="AL17" i="12"/>
  <c r="AL9" i="24" s="1"/>
  <c r="Z15" i="12"/>
  <c r="AA16" i="12" s="1"/>
  <c r="Z25" i="12"/>
  <c r="Z19" i="9"/>
  <c r="Z12" i="18" s="1"/>
  <c r="Z13" i="18" s="1"/>
  <c r="Z16" i="18" s="1"/>
  <c r="AT15" i="12"/>
  <c r="AU16" i="12" s="1"/>
  <c r="AT25" i="12"/>
  <c r="AT19" i="9"/>
  <c r="AZ26" i="12"/>
  <c r="AZ17" i="12"/>
  <c r="AA15" i="12"/>
  <c r="AB16" i="12" s="1"/>
  <c r="AA25" i="12"/>
  <c r="AA19" i="9"/>
  <c r="AA12" i="18" s="1"/>
  <c r="AA13" i="18" s="1"/>
  <c r="AA16" i="18" s="1"/>
  <c r="AE8" i="21"/>
  <c r="AE9" i="21" s="1"/>
  <c r="AF17" i="10"/>
  <c r="K8" i="16"/>
  <c r="Q17" i="13"/>
  <c r="Q18" i="13" s="1"/>
  <c r="Q19" i="13" s="1"/>
  <c r="M15" i="12"/>
  <c r="N16" i="12" s="1"/>
  <c r="M25" i="12"/>
  <c r="M19" i="9"/>
  <c r="AM25" i="12"/>
  <c r="AM15" i="12"/>
  <c r="AN16" i="12" s="1"/>
  <c r="AM19" i="9"/>
  <c r="AM12" i="18" s="1"/>
  <c r="AM13" i="18" s="1"/>
  <c r="AW15" i="12"/>
  <c r="AX16" i="12" s="1"/>
  <c r="AW25" i="12"/>
  <c r="AW19" i="9"/>
  <c r="AZ15" i="12"/>
  <c r="BA16" i="12" s="1"/>
  <c r="AZ25" i="12"/>
  <c r="AZ19" i="9"/>
  <c r="BQ15" i="12"/>
  <c r="BQ25" i="12"/>
  <c r="BQ19" i="9"/>
  <c r="AE25" i="12"/>
  <c r="AE15" i="12"/>
  <c r="AF16" i="12" s="1"/>
  <c r="AE19" i="9"/>
  <c r="AR15" i="12"/>
  <c r="AS16" i="12" s="1"/>
  <c r="AR25" i="12"/>
  <c r="AR19" i="9"/>
  <c r="AE15" i="18"/>
  <c r="K15" i="15"/>
  <c r="P25" i="12"/>
  <c r="P15" i="12"/>
  <c r="Q16" i="12" s="1"/>
  <c r="P19" i="9"/>
  <c r="Y15" i="12"/>
  <c r="Z16" i="12" s="1"/>
  <c r="Y25" i="12"/>
  <c r="Y19" i="9"/>
  <c r="K12" i="15" s="1"/>
  <c r="AC15" i="12"/>
  <c r="AD16" i="12" s="1"/>
  <c r="AC25" i="12"/>
  <c r="AC19" i="9"/>
  <c r="AC12" i="18" s="1"/>
  <c r="AC13" i="18" s="1"/>
  <c r="AC16" i="18" s="1"/>
  <c r="AJ15" i="12"/>
  <c r="AK16" i="12" s="1"/>
  <c r="AJ25" i="12"/>
  <c r="AJ19" i="9"/>
  <c r="AJ12" i="18" s="1"/>
  <c r="AJ13" i="18" s="1"/>
  <c r="AH15" i="12"/>
  <c r="AI16" i="12" s="1"/>
  <c r="AH25" i="12"/>
  <c r="AH19" i="9"/>
  <c r="K17" i="13"/>
  <c r="K18" i="13" s="1"/>
  <c r="K19" i="13" s="1"/>
  <c r="BO15" i="12"/>
  <c r="BP16" i="12" s="1"/>
  <c r="BO25" i="12"/>
  <c r="BO19" i="9"/>
  <c r="AM26" i="12"/>
  <c r="AM17" i="12"/>
  <c r="AM9" i="24" s="1"/>
  <c r="X25" i="12"/>
  <c r="X15" i="12"/>
  <c r="Y16" i="12" s="1"/>
  <c r="X19" i="9"/>
  <c r="X12" i="18" s="1"/>
  <c r="X13" i="18" s="1"/>
  <c r="X16" i="18" s="1"/>
  <c r="R17" i="12"/>
  <c r="R9" i="24" s="1"/>
  <c r="R26" i="12"/>
  <c r="BG15" i="12"/>
  <c r="BH16" i="12" s="1"/>
  <c r="BG25" i="12"/>
  <c r="BG19" i="9"/>
  <c r="BG12" i="18" s="1"/>
  <c r="BG13" i="18" s="1"/>
  <c r="BM15" i="12"/>
  <c r="BN16" i="12" s="1"/>
  <c r="BM25" i="12"/>
  <c r="BM19" i="9"/>
  <c r="BM12" i="18" s="1"/>
  <c r="BM13" i="18" s="1"/>
  <c r="AB12" i="18"/>
  <c r="AB13" i="18" s="1"/>
  <c r="P12" i="19"/>
  <c r="AV25" i="12"/>
  <c r="AV15" i="12"/>
  <c r="AW16" i="12" s="1"/>
  <c r="AV19" i="9"/>
  <c r="AV12" i="18" s="1"/>
  <c r="AV13" i="18" s="1"/>
  <c r="L15" i="12"/>
  <c r="M16" i="12" s="1"/>
  <c r="L25" i="12"/>
  <c r="L19" i="9"/>
  <c r="L12" i="18" s="1"/>
  <c r="L13" i="18" s="1"/>
  <c r="L16" i="18" s="1"/>
  <c r="BC25" i="12"/>
  <c r="BC15" i="12"/>
  <c r="BD16" i="12" s="1"/>
  <c r="BC19" i="9"/>
  <c r="BN15" i="12"/>
  <c r="BO16" i="12" s="1"/>
  <c r="BN25" i="12"/>
  <c r="BN19" i="9"/>
  <c r="BN12" i="18" s="1"/>
  <c r="BN13" i="18" s="1"/>
  <c r="BD25" i="12"/>
  <c r="BD15" i="12"/>
  <c r="BE16" i="12" s="1"/>
  <c r="BD19" i="9"/>
  <c r="BK25" i="12"/>
  <c r="BK15" i="12"/>
  <c r="BL16" i="12" s="1"/>
  <c r="BK19" i="9"/>
  <c r="BK12" i="18" s="1"/>
  <c r="BK13" i="18" s="1"/>
  <c r="BE15" i="12"/>
  <c r="BF16" i="12" s="1"/>
  <c r="BE25" i="12"/>
  <c r="BE19" i="9"/>
  <c r="BE12" i="18" s="1"/>
  <c r="BE13" i="18" s="1"/>
  <c r="BB15" i="12"/>
  <c r="BC16" i="12" s="1"/>
  <c r="BB25" i="12"/>
  <c r="BB19" i="9"/>
  <c r="BB12" i="18" s="1"/>
  <c r="BB13" i="18" s="1"/>
  <c r="AN25" i="12"/>
  <c r="AN15" i="12"/>
  <c r="AO16" i="12" s="1"/>
  <c r="AN19" i="9"/>
  <c r="L26" i="12"/>
  <c r="L17" i="12"/>
  <c r="L9" i="24" s="1"/>
  <c r="AS15" i="12"/>
  <c r="AT16" i="12" s="1"/>
  <c r="AS25" i="12"/>
  <c r="AS19" i="9"/>
  <c r="AS12" i="18" s="1"/>
  <c r="AS13" i="18" s="1"/>
  <c r="T12" i="18"/>
  <c r="T13" i="18" s="1"/>
  <c r="AY17" i="12" l="1"/>
  <c r="AY9" i="24" s="1"/>
  <c r="AQ17" i="12"/>
  <c r="AT26" i="12"/>
  <c r="AT17" i="12"/>
  <c r="BC26" i="12"/>
  <c r="BC17" i="12"/>
  <c r="BE17" i="12"/>
  <c r="BE9" i="24" s="1"/>
  <c r="BE26" i="12"/>
  <c r="L17" i="13"/>
  <c r="L18" i="13" s="1"/>
  <c r="L19" i="13" s="1"/>
  <c r="AB16" i="18"/>
  <c r="P13" i="19"/>
  <c r="P12" i="18"/>
  <c r="P13" i="18" s="1"/>
  <c r="P16" i="18" s="1"/>
  <c r="K12" i="20"/>
  <c r="BK26" i="12"/>
  <c r="BK17" i="12"/>
  <c r="BK9" i="24" s="1"/>
  <c r="P17" i="12"/>
  <c r="P26" i="12"/>
  <c r="BF12" i="18"/>
  <c r="BF13" i="18" s="1"/>
  <c r="R12" i="20"/>
  <c r="Z12" i="19"/>
  <c r="AE26" i="12"/>
  <c r="AE17" i="12"/>
  <c r="AK26" i="12"/>
  <c r="AK17" i="12"/>
  <c r="Q17" i="12"/>
  <c r="Q9" i="24" s="1"/>
  <c r="Q26" i="12"/>
  <c r="AS26" i="12"/>
  <c r="AS17" i="12"/>
  <c r="AS9" i="24" s="1"/>
  <c r="AN17" i="12"/>
  <c r="AN26" i="12"/>
  <c r="AF25" i="10"/>
  <c r="AF26" i="10" s="1"/>
  <c r="AT12" i="18"/>
  <c r="AT13" i="18" s="1"/>
  <c r="P12" i="20"/>
  <c r="V12" i="19"/>
  <c r="U17" i="13"/>
  <c r="U18" i="13" s="1"/>
  <c r="U19" i="13" s="1"/>
  <c r="BQ26" i="12"/>
  <c r="BQ17" i="12"/>
  <c r="R10" i="24"/>
  <c r="R11" i="24" s="1"/>
  <c r="R15" i="24" s="1"/>
  <c r="R18" i="24" s="1"/>
  <c r="R12" i="13" s="1"/>
  <c r="R18" i="18"/>
  <c r="R19" i="18" s="1"/>
  <c r="R22" i="18" s="1"/>
  <c r="R32" i="13" s="1"/>
  <c r="BJ26" i="12"/>
  <c r="BJ17" i="12"/>
  <c r="BJ9" i="24" s="1"/>
  <c r="H25" i="12"/>
  <c r="H15" i="12"/>
  <c r="M26" i="12"/>
  <c r="M17" i="12"/>
  <c r="X17" i="13"/>
  <c r="X18" i="13" s="1"/>
  <c r="X19" i="13" s="1"/>
  <c r="K10" i="24"/>
  <c r="K18" i="18"/>
  <c r="K19" i="18" s="1"/>
  <c r="K22" i="18" s="1"/>
  <c r="K32" i="13" s="1"/>
  <c r="AC17" i="13"/>
  <c r="AC18" i="13" s="1"/>
  <c r="AC19" i="13" s="1"/>
  <c r="AQ9" i="24"/>
  <c r="AZ12" i="18"/>
  <c r="AZ13" i="18" s="1"/>
  <c r="Q12" i="20"/>
  <c r="X12" i="19"/>
  <c r="AE23" i="13"/>
  <c r="K9" i="16"/>
  <c r="AJ26" i="12"/>
  <c r="AJ17" i="12"/>
  <c r="AJ9" i="24" s="1"/>
  <c r="S17" i="13"/>
  <c r="S18" i="13" s="1"/>
  <c r="S19" i="13" s="1"/>
  <c r="BG26" i="12"/>
  <c r="BG17" i="12"/>
  <c r="BG9" i="24" s="1"/>
  <c r="N17" i="13"/>
  <c r="N18" i="13" s="1"/>
  <c r="N19" i="13" s="1"/>
  <c r="AH17" i="12"/>
  <c r="AH26" i="12"/>
  <c r="J12" i="18"/>
  <c r="J13" i="18" s="1"/>
  <c r="H19" i="9"/>
  <c r="J12" i="20"/>
  <c r="J12" i="15"/>
  <c r="J12" i="19"/>
  <c r="BF17" i="12"/>
  <c r="BF26" i="12"/>
  <c r="M12" i="18"/>
  <c r="M13" i="18" s="1"/>
  <c r="K12" i="19"/>
  <c r="AU26" i="12"/>
  <c r="AU17" i="12"/>
  <c r="AU9" i="24" s="1"/>
  <c r="V26" i="12"/>
  <c r="V17" i="12"/>
  <c r="S12" i="19"/>
  <c r="V12" i="18"/>
  <c r="V13" i="18" s="1"/>
  <c r="L12" i="20"/>
  <c r="N12" i="19"/>
  <c r="AP17" i="12"/>
  <c r="AP9" i="24" s="1"/>
  <c r="AP26" i="12"/>
  <c r="J28" i="12"/>
  <c r="J12" i="21" s="1"/>
  <c r="K23" i="12"/>
  <c r="BP26" i="12"/>
  <c r="BP17" i="12"/>
  <c r="BP9" i="24" s="1"/>
  <c r="AN12" i="18"/>
  <c r="AN13" i="18" s="1"/>
  <c r="O12" i="20"/>
  <c r="T12" i="19"/>
  <c r="BO26" i="12"/>
  <c r="BO17" i="12"/>
  <c r="BN17" i="12"/>
  <c r="BN9" i="24" s="1"/>
  <c r="BN26" i="12"/>
  <c r="AH12" i="18"/>
  <c r="AH13" i="18" s="1"/>
  <c r="R12" i="19"/>
  <c r="N12" i="20"/>
  <c r="AD26" i="12"/>
  <c r="AD17" i="12"/>
  <c r="AD9" i="24" s="1"/>
  <c r="AE12" i="18"/>
  <c r="AE13" i="18" s="1"/>
  <c r="Q12" i="19"/>
  <c r="BA26" i="12"/>
  <c r="BA17" i="12"/>
  <c r="BA9" i="24" s="1"/>
  <c r="AA17" i="13"/>
  <c r="AA18" i="13" s="1"/>
  <c r="AA19" i="13" s="1"/>
  <c r="Z17" i="13"/>
  <c r="Z18" i="13" s="1"/>
  <c r="Z19" i="13" s="1"/>
  <c r="S13" i="19"/>
  <c r="T26" i="12"/>
  <c r="T17" i="12"/>
  <c r="O26" i="12"/>
  <c r="O17" i="12"/>
  <c r="O9" i="24" s="1"/>
  <c r="K26" i="12"/>
  <c r="K17" i="12"/>
  <c r="H16" i="12"/>
  <c r="H26" i="12" s="1"/>
  <c r="AW17" i="12"/>
  <c r="AW26" i="12"/>
  <c r="T16" i="18"/>
  <c r="BL17" i="12"/>
  <c r="BL26" i="12"/>
  <c r="BC12" i="18"/>
  <c r="BC13" i="18" s="1"/>
  <c r="Y12" i="19"/>
  <c r="Y12" i="18"/>
  <c r="Y13" i="18" s="1"/>
  <c r="O12" i="19"/>
  <c r="AF17" i="12"/>
  <c r="AF26" i="12"/>
  <c r="AW12" i="18"/>
  <c r="AW13" i="18" s="1"/>
  <c r="W12" i="19"/>
  <c r="N26" i="12"/>
  <c r="N17" i="12"/>
  <c r="N9" i="24" s="1"/>
  <c r="AQ12" i="18"/>
  <c r="AQ13" i="18" s="1"/>
  <c r="U12" i="19"/>
  <c r="W26" i="12"/>
  <c r="W17" i="12"/>
  <c r="W9" i="24" s="1"/>
  <c r="BL12" i="18"/>
  <c r="BL13" i="18" s="1"/>
  <c r="S12" i="20"/>
  <c r="AB12" i="19"/>
  <c r="BB26" i="12"/>
  <c r="BB17" i="12"/>
  <c r="BB9" i="24" s="1"/>
  <c r="AF12" i="18"/>
  <c r="AF13" i="18" s="1"/>
  <c r="L12" i="15"/>
  <c r="AI26" i="12"/>
  <c r="AI17" i="12"/>
  <c r="AI9" i="24" s="1"/>
  <c r="Q10" i="24"/>
  <c r="Q18" i="18"/>
  <c r="Q19" i="18" s="1"/>
  <c r="Q22" i="18" s="1"/>
  <c r="Q32" i="13" s="1"/>
  <c r="AB26" i="12"/>
  <c r="AB17" i="12"/>
  <c r="AA26" i="12"/>
  <c r="AA17" i="12"/>
  <c r="AA9" i="24" s="1"/>
  <c r="AD17" i="13"/>
  <c r="AD18" i="13" s="1"/>
  <c r="AD19" i="13" s="1"/>
  <c r="BI26" i="12"/>
  <c r="BI17" i="12"/>
  <c r="BM17" i="12"/>
  <c r="BM9" i="24" s="1"/>
  <c r="BM26" i="12"/>
  <c r="W17" i="13"/>
  <c r="W18" i="13" s="1"/>
  <c r="W19" i="13" s="1"/>
  <c r="AG17" i="12"/>
  <c r="AG9" i="24" s="1"/>
  <c r="AG26" i="12"/>
  <c r="Y17" i="12"/>
  <c r="Y26" i="12"/>
  <c r="AO17" i="12"/>
  <c r="AO9" i="24" s="1"/>
  <c r="AO26" i="12"/>
  <c r="BD17" i="12"/>
  <c r="BD26" i="12"/>
  <c r="BD12" i="18"/>
  <c r="BD13" i="18" s="1"/>
  <c r="N12" i="15"/>
  <c r="M12" i="20"/>
  <c r="BH26" i="12"/>
  <c r="BH17" i="12"/>
  <c r="BH9" i="24" s="1"/>
  <c r="BO12" i="18"/>
  <c r="BO13" i="18" s="1"/>
  <c r="AC12" i="19"/>
  <c r="Z17" i="12"/>
  <c r="Z9" i="24" s="1"/>
  <c r="Z26" i="12"/>
  <c r="AR12" i="18"/>
  <c r="AR13" i="18" s="1"/>
  <c r="M12" i="15"/>
  <c r="BQ12" i="18"/>
  <c r="BQ13" i="18" s="1"/>
  <c r="L12" i="19"/>
  <c r="M12" i="19"/>
  <c r="AX17" i="12"/>
  <c r="AX9" i="24" s="1"/>
  <c r="AX26" i="12"/>
  <c r="AZ9" i="24"/>
  <c r="O17" i="13"/>
  <c r="O18" i="13" s="1"/>
  <c r="O19" i="13" s="1"/>
  <c r="AR26" i="12"/>
  <c r="AR17" i="12"/>
  <c r="U9" i="25" s="1"/>
  <c r="BI12" i="18"/>
  <c r="BI13" i="18" s="1"/>
  <c r="AA12" i="19"/>
  <c r="X17" i="12"/>
  <c r="X9" i="24" s="1"/>
  <c r="X26" i="12"/>
  <c r="K27" i="12" l="1"/>
  <c r="X9" i="25"/>
  <c r="Q9" i="26"/>
  <c r="T13" i="19"/>
  <c r="O13" i="20"/>
  <c r="X10" i="24"/>
  <c r="X18" i="18"/>
  <c r="X19" i="18" s="1"/>
  <c r="X22" i="18" s="1"/>
  <c r="X32" i="13" s="1"/>
  <c r="U10" i="24"/>
  <c r="U11" i="24" s="1"/>
  <c r="U15" i="24" s="1"/>
  <c r="U18" i="24" s="1"/>
  <c r="U12" i="13" s="1"/>
  <c r="U18" i="18"/>
  <c r="U19" i="18" s="1"/>
  <c r="U22" i="18" s="1"/>
  <c r="U32" i="13" s="1"/>
  <c r="AN9" i="24"/>
  <c r="T9" i="25"/>
  <c r="O9" i="26"/>
  <c r="AE9" i="24"/>
  <c r="Q9" i="25"/>
  <c r="L10" i="24"/>
  <c r="L11" i="24" s="1"/>
  <c r="L15" i="24" s="1"/>
  <c r="L18" i="24" s="1"/>
  <c r="L12" i="13" s="1"/>
  <c r="L18" i="18"/>
  <c r="L19" i="18" s="1"/>
  <c r="L22" i="18" s="1"/>
  <c r="L32" i="13" s="1"/>
  <c r="M13" i="15"/>
  <c r="S13" i="20"/>
  <c r="AB13" i="19"/>
  <c r="AW9" i="24"/>
  <c r="W9" i="25"/>
  <c r="T9" i="24"/>
  <c r="K9" i="17"/>
  <c r="N13" i="20"/>
  <c r="R13" i="19"/>
  <c r="H12" i="19"/>
  <c r="H12" i="20"/>
  <c r="H12" i="18"/>
  <c r="H12" i="15"/>
  <c r="S10" i="24"/>
  <c r="S11" i="24" s="1"/>
  <c r="S15" i="24" s="1"/>
  <c r="S18" i="24" s="1"/>
  <c r="S18" i="18"/>
  <c r="S19" i="18" s="1"/>
  <c r="S22" i="18" s="1"/>
  <c r="S32" i="13" s="1"/>
  <c r="Q13" i="20"/>
  <c r="X13" i="19"/>
  <c r="V16" i="18"/>
  <c r="L13" i="20"/>
  <c r="N13" i="19"/>
  <c r="J16" i="18"/>
  <c r="H13" i="18"/>
  <c r="J13" i="20"/>
  <c r="J13" i="19"/>
  <c r="J13" i="15"/>
  <c r="Y13" i="19"/>
  <c r="K28" i="12"/>
  <c r="K12" i="21" s="1"/>
  <c r="L23" i="12"/>
  <c r="L27" i="12" s="1"/>
  <c r="M16" i="18"/>
  <c r="K13" i="19"/>
  <c r="M9" i="24"/>
  <c r="K9" i="25"/>
  <c r="AR9" i="24"/>
  <c r="M9" i="17"/>
  <c r="BI9" i="24"/>
  <c r="AA9" i="25"/>
  <c r="N13" i="15"/>
  <c r="W13" i="19"/>
  <c r="O10" i="24"/>
  <c r="O18" i="18"/>
  <c r="O19" i="18" s="1"/>
  <c r="O22" i="18" s="1"/>
  <c r="O32" i="13" s="1"/>
  <c r="AD10" i="24"/>
  <c r="AD18" i="18"/>
  <c r="AD19" i="18" s="1"/>
  <c r="AD22" i="18" s="1"/>
  <c r="AD32" i="13" s="1"/>
  <c r="L13" i="15"/>
  <c r="K9" i="24"/>
  <c r="K11" i="24" s="1"/>
  <c r="K15" i="24" s="1"/>
  <c r="K18" i="24" s="1"/>
  <c r="K12" i="13" s="1"/>
  <c r="H17" i="12"/>
  <c r="J9" i="17"/>
  <c r="J9" i="26"/>
  <c r="AE16" i="18"/>
  <c r="Q13" i="19"/>
  <c r="BO9" i="24"/>
  <c r="AC9" i="25"/>
  <c r="AH9" i="24"/>
  <c r="N9" i="26"/>
  <c r="R9" i="25"/>
  <c r="AC10" i="24"/>
  <c r="AC11" i="24" s="1"/>
  <c r="AC15" i="24" s="1"/>
  <c r="AC18" i="24" s="1"/>
  <c r="AC12" i="13" s="1"/>
  <c r="AC18" i="18"/>
  <c r="AC19" i="18" s="1"/>
  <c r="AC22" i="18" s="1"/>
  <c r="AC32" i="13" s="1"/>
  <c r="P13" i="20"/>
  <c r="V13" i="19"/>
  <c r="Q11" i="24"/>
  <c r="Q15" i="24" s="1"/>
  <c r="Q18" i="24" s="1"/>
  <c r="Q12" i="13" s="1"/>
  <c r="R13" i="20"/>
  <c r="Z13" i="19"/>
  <c r="P17" i="13"/>
  <c r="P18" i="13" s="1"/>
  <c r="P19" i="13" s="1"/>
  <c r="BC9" i="24"/>
  <c r="Y9" i="25"/>
  <c r="AA13" i="19"/>
  <c r="BD9" i="24"/>
  <c r="N9" i="17"/>
  <c r="U13" i="19"/>
  <c r="AF9" i="24"/>
  <c r="L9" i="17"/>
  <c r="BL9" i="24"/>
  <c r="S9" i="26"/>
  <c r="AB9" i="25"/>
  <c r="Z10" i="24"/>
  <c r="Z11" i="24" s="1"/>
  <c r="Z15" i="24" s="1"/>
  <c r="Z18" i="24" s="1"/>
  <c r="Z12" i="13" s="1"/>
  <c r="Z18" i="18"/>
  <c r="Z19" i="18" s="1"/>
  <c r="Z22" i="18" s="1"/>
  <c r="Z32" i="13" s="1"/>
  <c r="AD11" i="24"/>
  <c r="AD15" i="24" s="1"/>
  <c r="AD18" i="24" s="1"/>
  <c r="AD12" i="13" s="1"/>
  <c r="BF9" i="24"/>
  <c r="R9" i="26"/>
  <c r="Z9" i="25"/>
  <c r="N10" i="24"/>
  <c r="N11" i="24" s="1"/>
  <c r="N15" i="24" s="1"/>
  <c r="N18" i="24" s="1"/>
  <c r="N12" i="13" s="1"/>
  <c r="N18" i="18"/>
  <c r="N19" i="18" s="1"/>
  <c r="N22" i="18" s="1"/>
  <c r="N32" i="13" s="1"/>
  <c r="AK9" i="24"/>
  <c r="S9" i="25"/>
  <c r="AC13" i="19"/>
  <c r="W10" i="24"/>
  <c r="W11" i="24" s="1"/>
  <c r="W15" i="24" s="1"/>
  <c r="W18" i="24" s="1"/>
  <c r="W12" i="13" s="1"/>
  <c r="W18" i="18"/>
  <c r="W19" i="18" s="1"/>
  <c r="W22" i="18" s="1"/>
  <c r="W32" i="13" s="1"/>
  <c r="K13" i="15"/>
  <c r="O11" i="24"/>
  <c r="O15" i="24" s="1"/>
  <c r="O18" i="24" s="1"/>
  <c r="O12" i="13" s="1"/>
  <c r="V9" i="24"/>
  <c r="L9" i="26"/>
  <c r="N9" i="25"/>
  <c r="BQ9" i="24"/>
  <c r="J9" i="25"/>
  <c r="K9" i="26"/>
  <c r="M9" i="25"/>
  <c r="AF27" i="10"/>
  <c r="AF19" i="10"/>
  <c r="AF20" i="10" s="1"/>
  <c r="P9" i="24"/>
  <c r="L9" i="25"/>
  <c r="M13" i="20"/>
  <c r="AT9" i="24"/>
  <c r="P9" i="26"/>
  <c r="V9" i="25"/>
  <c r="Y9" i="24"/>
  <c r="O9" i="25"/>
  <c r="AB9" i="24"/>
  <c r="M9" i="26"/>
  <c r="P9" i="25"/>
  <c r="X11" i="24"/>
  <c r="X15" i="24" s="1"/>
  <c r="X18" i="24" s="1"/>
  <c r="X12" i="13" s="1"/>
  <c r="K13" i="20"/>
  <c r="L13" i="19"/>
  <c r="M13" i="19"/>
  <c r="Y16" i="18"/>
  <c r="O13" i="19"/>
  <c r="T17" i="13"/>
  <c r="T18" i="13" s="1"/>
  <c r="T19" i="13" s="1"/>
  <c r="M18" i="19" s="1"/>
  <c r="AA10" i="24"/>
  <c r="AA11" i="24" s="1"/>
  <c r="AA15" i="24" s="1"/>
  <c r="AA18" i="24" s="1"/>
  <c r="AA12" i="13" s="1"/>
  <c r="AA18" i="18"/>
  <c r="AA19" i="18" s="1"/>
  <c r="AA22" i="18" s="1"/>
  <c r="AA32" i="13" s="1"/>
  <c r="AB17" i="13"/>
  <c r="AB18" i="13" s="1"/>
  <c r="AB19" i="13" s="1"/>
  <c r="P16" i="19"/>
  <c r="L28" i="12" l="1"/>
  <c r="M23" i="12"/>
  <c r="M27" i="12" s="1"/>
  <c r="P10" i="24"/>
  <c r="P11" i="24" s="1"/>
  <c r="P15" i="24" s="1"/>
  <c r="P18" i="24" s="1"/>
  <c r="P18" i="18"/>
  <c r="P19" i="18" s="1"/>
  <c r="J17" i="13"/>
  <c r="J18" i="13" s="1"/>
  <c r="J16" i="20"/>
  <c r="J16" i="15"/>
  <c r="J16" i="19"/>
  <c r="AE17" i="13"/>
  <c r="AE18" i="13" s="1"/>
  <c r="AE19" i="13" s="1"/>
  <c r="V17" i="13"/>
  <c r="V18" i="13" s="1"/>
  <c r="V19" i="13" s="1"/>
  <c r="N16" i="19"/>
  <c r="L16" i="20"/>
  <c r="S12" i="13"/>
  <c r="Y17" i="13"/>
  <c r="Y18" i="13" s="1"/>
  <c r="Y19" i="13" s="1"/>
  <c r="K10" i="17" s="1"/>
  <c r="O16" i="19"/>
  <c r="AF8" i="21"/>
  <c r="AF9" i="21" s="1"/>
  <c r="AF23" i="13" s="1"/>
  <c r="AG17" i="10"/>
  <c r="H13" i="15"/>
  <c r="AF15" i="18"/>
  <c r="AF16" i="18" s="1"/>
  <c r="H9" i="26"/>
  <c r="H9" i="25"/>
  <c r="H9" i="24"/>
  <c r="H9" i="17"/>
  <c r="H13" i="19"/>
  <c r="K16" i="15"/>
  <c r="AB10" i="24"/>
  <c r="AB11" i="24" s="1"/>
  <c r="AB18" i="18"/>
  <c r="AB19" i="18" s="1"/>
  <c r="P10" i="25"/>
  <c r="P18" i="19"/>
  <c r="T10" i="24"/>
  <c r="T11" i="24" s="1"/>
  <c r="T18" i="18"/>
  <c r="T19" i="18" s="1"/>
  <c r="M17" i="13"/>
  <c r="M18" i="13" s="1"/>
  <c r="M19" i="13" s="1"/>
  <c r="K16" i="19"/>
  <c r="H13" i="20"/>
  <c r="K18" i="15" l="1"/>
  <c r="AB15" i="24"/>
  <c r="P11" i="25"/>
  <c r="AB22" i="18"/>
  <c r="P19" i="19"/>
  <c r="P22" i="18"/>
  <c r="P32" i="13" s="1"/>
  <c r="K19" i="20"/>
  <c r="P12" i="13"/>
  <c r="M10" i="24"/>
  <c r="M11" i="24" s="1"/>
  <c r="M18" i="18"/>
  <c r="M19" i="18" s="1"/>
  <c r="K18" i="19"/>
  <c r="AE10" i="24"/>
  <c r="AE11" i="24" s="1"/>
  <c r="AE18" i="18"/>
  <c r="AE19" i="18" s="1"/>
  <c r="T15" i="24"/>
  <c r="V10" i="24"/>
  <c r="V11" i="24" s="1"/>
  <c r="K11" i="17" s="1"/>
  <c r="V18" i="18"/>
  <c r="V19" i="18" s="1"/>
  <c r="N10" i="25"/>
  <c r="N18" i="19"/>
  <c r="L10" i="26"/>
  <c r="L18" i="20"/>
  <c r="J19" i="13"/>
  <c r="N23" i="12"/>
  <c r="N27" i="12" s="1"/>
  <c r="M28" i="12"/>
  <c r="M12" i="21" s="1"/>
  <c r="T22" i="18"/>
  <c r="AG25" i="10"/>
  <c r="AG26" i="10" s="1"/>
  <c r="AF17" i="13"/>
  <c r="AF18" i="13" s="1"/>
  <c r="AF19" i="13" s="1"/>
  <c r="Y10" i="24"/>
  <c r="Y11" i="24" s="1"/>
  <c r="Y18" i="18"/>
  <c r="Y19" i="18" s="1"/>
  <c r="O18" i="19"/>
  <c r="O10" i="25"/>
  <c r="L12" i="21"/>
  <c r="J12" i="22"/>
  <c r="O23" i="12" l="1"/>
  <c r="O27" i="12" s="1"/>
  <c r="N28" i="12"/>
  <c r="N12" i="21" s="1"/>
  <c r="V15" i="24"/>
  <c r="L11" i="26"/>
  <c r="N11" i="25"/>
  <c r="AE15" i="24"/>
  <c r="M22" i="18"/>
  <c r="K19" i="19"/>
  <c r="AF10" i="24"/>
  <c r="AF11" i="24" s="1"/>
  <c r="AF18" i="18"/>
  <c r="AF19" i="18" s="1"/>
  <c r="T18" i="24"/>
  <c r="M15" i="24"/>
  <c r="K11" i="25"/>
  <c r="AB32" i="13"/>
  <c r="P22" i="19"/>
  <c r="Y22" i="18"/>
  <c r="O19" i="19"/>
  <c r="J10" i="24"/>
  <c r="J11" i="24" s="1"/>
  <c r="J18" i="18"/>
  <c r="J19" i="18" s="1"/>
  <c r="J18" i="20"/>
  <c r="J10" i="17"/>
  <c r="J18" i="19"/>
  <c r="J18" i="15"/>
  <c r="J10" i="25"/>
  <c r="J10" i="26"/>
  <c r="AG27" i="10"/>
  <c r="AG19" i="10"/>
  <c r="AG20" i="10" s="1"/>
  <c r="K19" i="15"/>
  <c r="Y15" i="24"/>
  <c r="O11" i="25"/>
  <c r="T32" i="13"/>
  <c r="V22" i="18"/>
  <c r="L19" i="20"/>
  <c r="N19" i="19"/>
  <c r="AE22" i="18"/>
  <c r="AB18" i="24"/>
  <c r="P15" i="25"/>
  <c r="K15" i="17" l="1"/>
  <c r="Y32" i="13"/>
  <c r="O22" i="19"/>
  <c r="V32" i="13"/>
  <c r="L22" i="20"/>
  <c r="N22" i="19"/>
  <c r="J22" i="18"/>
  <c r="J19" i="15"/>
  <c r="J19" i="20"/>
  <c r="J19" i="19"/>
  <c r="AE18" i="24"/>
  <c r="J15" i="24"/>
  <c r="J11" i="17"/>
  <c r="J11" i="26"/>
  <c r="J11" i="25"/>
  <c r="AG8" i="21"/>
  <c r="AG9" i="21" s="1"/>
  <c r="AH17" i="10"/>
  <c r="Q8" i="22"/>
  <c r="M8" i="23"/>
  <c r="K22" i="15"/>
  <c r="AF22" i="18"/>
  <c r="AG15" i="18"/>
  <c r="AG16" i="18" s="1"/>
  <c r="Q15" i="19"/>
  <c r="M18" i="24"/>
  <c r="M12" i="13" s="1"/>
  <c r="K15" i="25"/>
  <c r="AF15" i="24"/>
  <c r="V18" i="24"/>
  <c r="L15" i="26"/>
  <c r="N15" i="25"/>
  <c r="AB12" i="13"/>
  <c r="P18" i="25"/>
  <c r="AE32" i="13"/>
  <c r="Y18" i="24"/>
  <c r="K18" i="17" s="1"/>
  <c r="O15" i="25"/>
  <c r="T12" i="13"/>
  <c r="M18" i="25"/>
  <c r="K18" i="26"/>
  <c r="M32" i="13"/>
  <c r="K22" i="19"/>
  <c r="P23" i="12"/>
  <c r="P27" i="12" s="1"/>
  <c r="O28" i="12"/>
  <c r="AF18" i="24" l="1"/>
  <c r="AF32" i="13"/>
  <c r="J32" i="13"/>
  <c r="J33" i="13" s="1"/>
  <c r="J22" i="15"/>
  <c r="J22" i="20"/>
  <c r="J22" i="19"/>
  <c r="J18" i="24"/>
  <c r="J15" i="26"/>
  <c r="J15" i="17"/>
  <c r="J15" i="25"/>
  <c r="AH25" i="10"/>
  <c r="AH26" i="10" s="1"/>
  <c r="AE12" i="13"/>
  <c r="Q23" i="12"/>
  <c r="Q27" i="12" s="1"/>
  <c r="P28" i="12"/>
  <c r="P12" i="21" s="1"/>
  <c r="Y12" i="13"/>
  <c r="O18" i="25"/>
  <c r="AG17" i="13"/>
  <c r="AG18" i="13" s="1"/>
  <c r="Q16" i="19"/>
  <c r="M16" i="20"/>
  <c r="AG23" i="13"/>
  <c r="Q9" i="22"/>
  <c r="M9" i="23"/>
  <c r="O12" i="21"/>
  <c r="J12" i="23"/>
  <c r="V12" i="13"/>
  <c r="N18" i="25"/>
  <c r="L18" i="26"/>
  <c r="J12" i="13" l="1"/>
  <c r="J13" i="13" s="1"/>
  <c r="J18" i="25"/>
  <c r="J18" i="17"/>
  <c r="J18" i="26"/>
  <c r="AH27" i="10"/>
  <c r="AH19" i="10"/>
  <c r="AH20" i="10" s="1"/>
  <c r="J18" i="21"/>
  <c r="K31" i="13"/>
  <c r="K33" i="13" s="1"/>
  <c r="J44" i="13"/>
  <c r="J45" i="13" s="1"/>
  <c r="AF12" i="13"/>
  <c r="AG19" i="13"/>
  <c r="R23" i="12"/>
  <c r="R27" i="12" s="1"/>
  <c r="Q28" i="12"/>
  <c r="Q12" i="21" s="1"/>
  <c r="R28" i="12" l="1"/>
  <c r="S23" i="12"/>
  <c r="S27" i="12" s="1"/>
  <c r="J19" i="21"/>
  <c r="J16" i="14"/>
  <c r="AH15" i="18"/>
  <c r="AH16" i="18" s="1"/>
  <c r="K18" i="21"/>
  <c r="L31" i="13"/>
  <c r="L33" i="13" s="1"/>
  <c r="K44" i="13"/>
  <c r="K45" i="13" s="1"/>
  <c r="AG10" i="24"/>
  <c r="AG11" i="24" s="1"/>
  <c r="AG18" i="18"/>
  <c r="AG19" i="18" s="1"/>
  <c r="Q18" i="19"/>
  <c r="Q10" i="25"/>
  <c r="M10" i="26"/>
  <c r="M18" i="20"/>
  <c r="J13" i="21"/>
  <c r="J14" i="21" s="1"/>
  <c r="J24" i="13" s="1"/>
  <c r="J25" i="13" s="1"/>
  <c r="K11" i="13"/>
  <c r="K13" i="13" s="1"/>
  <c r="AH8" i="21"/>
  <c r="AH9" i="21" s="1"/>
  <c r="AH23" i="13" s="1"/>
  <c r="AI17" i="10"/>
  <c r="AG22" i="18" l="1"/>
  <c r="Q19" i="19"/>
  <c r="M19" i="20"/>
  <c r="AH17" i="13"/>
  <c r="AH18" i="13" s="1"/>
  <c r="L18" i="21"/>
  <c r="M31" i="13"/>
  <c r="M33" i="13" s="1"/>
  <c r="L44" i="13"/>
  <c r="L45" i="13" s="1"/>
  <c r="J18" i="22"/>
  <c r="J16" i="21"/>
  <c r="J15" i="14"/>
  <c r="J17" i="14" s="1"/>
  <c r="J21" i="14" s="1"/>
  <c r="S28" i="12"/>
  <c r="T23" i="12"/>
  <c r="T27" i="12" s="1"/>
  <c r="AI25" i="10"/>
  <c r="AI26" i="10" s="1"/>
  <c r="R12" i="21"/>
  <c r="L12" i="22"/>
  <c r="AG15" i="24"/>
  <c r="M11" i="26"/>
  <c r="Q11" i="25"/>
  <c r="K19" i="21"/>
  <c r="K16" i="14"/>
  <c r="K13" i="21"/>
  <c r="K14" i="21" s="1"/>
  <c r="K24" i="13" s="1"/>
  <c r="K25" i="13" s="1"/>
  <c r="L11" i="13"/>
  <c r="L13" i="13" s="1"/>
  <c r="L13" i="21" l="1"/>
  <c r="L14" i="21" s="1"/>
  <c r="M11" i="13"/>
  <c r="M13" i="13" s="1"/>
  <c r="J13" i="22"/>
  <c r="AG18" i="24"/>
  <c r="Q15" i="25"/>
  <c r="M15" i="26"/>
  <c r="AH19" i="13"/>
  <c r="L19" i="21"/>
  <c r="L16" i="14"/>
  <c r="J19" i="22"/>
  <c r="M18" i="21"/>
  <c r="M44" i="13"/>
  <c r="M45" i="13" s="1"/>
  <c r="N31" i="13"/>
  <c r="N33" i="13" s="1"/>
  <c r="K16" i="21"/>
  <c r="K15" i="14"/>
  <c r="K17" i="14" s="1"/>
  <c r="K21" i="14" s="1"/>
  <c r="AI27" i="10"/>
  <c r="AI19" i="10"/>
  <c r="AI20" i="10" s="1"/>
  <c r="T28" i="12"/>
  <c r="T12" i="21" s="1"/>
  <c r="U23" i="12"/>
  <c r="U27" i="12" s="1"/>
  <c r="S12" i="21"/>
  <c r="J12" i="16"/>
  <c r="AG32" i="13"/>
  <c r="Q22" i="19"/>
  <c r="M22" i="20"/>
  <c r="M19" i="21" l="1"/>
  <c r="M16" i="14"/>
  <c r="AI8" i="21"/>
  <c r="AI9" i="21" s="1"/>
  <c r="AI23" i="13" s="1"/>
  <c r="AJ17" i="10"/>
  <c r="AG12" i="13"/>
  <c r="Q18" i="25"/>
  <c r="M18" i="26"/>
  <c r="AI15" i="18"/>
  <c r="AI16" i="18" s="1"/>
  <c r="AH10" i="24"/>
  <c r="AH11" i="24" s="1"/>
  <c r="AH18" i="18"/>
  <c r="AH19" i="18" s="1"/>
  <c r="M13" i="21"/>
  <c r="M14" i="21" s="1"/>
  <c r="M24" i="13" s="1"/>
  <c r="M25" i="13" s="1"/>
  <c r="N11" i="13"/>
  <c r="N13" i="13" s="1"/>
  <c r="V23" i="12"/>
  <c r="V27" i="12" s="1"/>
  <c r="U28" i="12"/>
  <c r="N18" i="21"/>
  <c r="N44" i="13"/>
  <c r="N45" i="13" s="1"/>
  <c r="O31" i="13"/>
  <c r="O33" i="13" s="1"/>
  <c r="L24" i="13"/>
  <c r="L25" i="13" s="1"/>
  <c r="J14" i="22"/>
  <c r="AJ25" i="10" l="1"/>
  <c r="AJ26" i="10" s="1"/>
  <c r="O18" i="21"/>
  <c r="O44" i="13"/>
  <c r="O45" i="13" s="1"/>
  <c r="P31" i="13"/>
  <c r="P33" i="13" s="1"/>
  <c r="J18" i="23"/>
  <c r="AH15" i="24"/>
  <c r="AI17" i="13"/>
  <c r="AI18" i="13" s="1"/>
  <c r="N19" i="21"/>
  <c r="N16" i="14"/>
  <c r="U12" i="21"/>
  <c r="M12" i="22"/>
  <c r="K12" i="23"/>
  <c r="W23" i="12"/>
  <c r="W27" i="12" s="1"/>
  <c r="V28" i="12"/>
  <c r="V12" i="21" s="1"/>
  <c r="N13" i="21"/>
  <c r="N14" i="21" s="1"/>
  <c r="N24" i="13" s="1"/>
  <c r="N25" i="13" s="1"/>
  <c r="O11" i="13"/>
  <c r="O13" i="13" s="1"/>
  <c r="L16" i="21"/>
  <c r="L15" i="14"/>
  <c r="L17" i="14" s="1"/>
  <c r="L21" i="14" s="1"/>
  <c r="J16" i="22"/>
  <c r="M16" i="21"/>
  <c r="M15" i="14"/>
  <c r="M17" i="14" s="1"/>
  <c r="M21" i="14" s="1"/>
  <c r="AH22" i="18"/>
  <c r="X23" i="12" l="1"/>
  <c r="X27" i="12" s="1"/>
  <c r="W28" i="12"/>
  <c r="W12" i="21" s="1"/>
  <c r="AH18" i="24"/>
  <c r="P18" i="21"/>
  <c r="P44" i="13"/>
  <c r="P45" i="13" s="1"/>
  <c r="Q31" i="13"/>
  <c r="Q33" i="13" s="1"/>
  <c r="O19" i="21"/>
  <c r="O16" i="14"/>
  <c r="K19" i="22"/>
  <c r="O13" i="21"/>
  <c r="O14" i="21" s="1"/>
  <c r="P11" i="13"/>
  <c r="P13" i="13" s="1"/>
  <c r="J13" i="23"/>
  <c r="AI19" i="13"/>
  <c r="AH32" i="13"/>
  <c r="N16" i="21"/>
  <c r="N15" i="14"/>
  <c r="N17" i="14" s="1"/>
  <c r="N21" i="14" s="1"/>
  <c r="AJ27" i="10"/>
  <c r="AJ19" i="10"/>
  <c r="AJ20" i="10" s="1"/>
  <c r="O24" i="13" l="1"/>
  <c r="O25" i="13" s="1"/>
  <c r="J14" i="23"/>
  <c r="AH12" i="13"/>
  <c r="P13" i="21"/>
  <c r="P14" i="21" s="1"/>
  <c r="P24" i="13" s="1"/>
  <c r="P25" i="13" s="1"/>
  <c r="Q11" i="13"/>
  <c r="Q13" i="13" s="1"/>
  <c r="AJ15" i="18"/>
  <c r="AJ16" i="18" s="1"/>
  <c r="R15" i="19"/>
  <c r="AI10" i="24"/>
  <c r="AI11" i="24" s="1"/>
  <c r="AI18" i="18"/>
  <c r="AI19" i="18" s="1"/>
  <c r="P19" i="21"/>
  <c r="P16" i="14"/>
  <c r="AJ8" i="21"/>
  <c r="AJ9" i="21" s="1"/>
  <c r="AK17" i="10"/>
  <c r="R8" i="22"/>
  <c r="Q18" i="21"/>
  <c r="Q44" i="13"/>
  <c r="Q45" i="13" s="1"/>
  <c r="R31" i="13"/>
  <c r="R33" i="13" s="1"/>
  <c r="Y23" i="12"/>
  <c r="Y27" i="12" s="1"/>
  <c r="X28" i="12"/>
  <c r="P16" i="21" l="1"/>
  <c r="P15" i="14"/>
  <c r="P17" i="14" s="1"/>
  <c r="P21" i="14" s="1"/>
  <c r="X12" i="21"/>
  <c r="N12" i="22"/>
  <c r="Q19" i="21"/>
  <c r="Q16" i="14"/>
  <c r="AI15" i="24"/>
  <c r="AI22" i="18"/>
  <c r="AJ17" i="13"/>
  <c r="AJ18" i="13" s="1"/>
  <c r="AJ19" i="13" s="1"/>
  <c r="R16" i="19"/>
  <c r="Z23" i="12"/>
  <c r="Z27" i="12" s="1"/>
  <c r="Y28" i="12"/>
  <c r="Y12" i="21" s="1"/>
  <c r="R18" i="21"/>
  <c r="S31" i="13"/>
  <c r="S33" i="13" s="1"/>
  <c r="R44" i="13"/>
  <c r="R45" i="13" s="1"/>
  <c r="AK25" i="10"/>
  <c r="AK26" i="10" s="1"/>
  <c r="AJ23" i="13"/>
  <c r="R9" i="22"/>
  <c r="Q13" i="21"/>
  <c r="Q14" i="21" s="1"/>
  <c r="Q24" i="13" s="1"/>
  <c r="Q25" i="13" s="1"/>
  <c r="R11" i="13"/>
  <c r="R13" i="13" s="1"/>
  <c r="O16" i="21"/>
  <c r="O15" i="14"/>
  <c r="O17" i="14" s="1"/>
  <c r="O21" i="14" s="1"/>
  <c r="K16" i="22"/>
  <c r="J16" i="23"/>
  <c r="Q16" i="21" l="1"/>
  <c r="Q15" i="14"/>
  <c r="Q17" i="14" s="1"/>
  <c r="Q21" i="14" s="1"/>
  <c r="Z28" i="12"/>
  <c r="Z12" i="21" s="1"/>
  <c r="AA23" i="12"/>
  <c r="AA27" i="12" s="1"/>
  <c r="AI18" i="24"/>
  <c r="AK27" i="10"/>
  <c r="AK19" i="10"/>
  <c r="AK20" i="10" s="1"/>
  <c r="AJ10" i="24"/>
  <c r="AJ11" i="24" s="1"/>
  <c r="AJ18" i="18"/>
  <c r="AJ19" i="18" s="1"/>
  <c r="R10" i="25"/>
  <c r="R18" i="19"/>
  <c r="S18" i="21"/>
  <c r="S44" i="13"/>
  <c r="S45" i="13" s="1"/>
  <c r="T31" i="13"/>
  <c r="T33" i="13" s="1"/>
  <c r="J18" i="16"/>
  <c r="R13" i="21"/>
  <c r="R14" i="21" s="1"/>
  <c r="S11" i="13"/>
  <c r="S13" i="13" s="1"/>
  <c r="L13" i="22"/>
  <c r="AI32" i="13"/>
  <c r="R19" i="21"/>
  <c r="R16" i="14"/>
  <c r="T18" i="21" l="1"/>
  <c r="U31" i="13"/>
  <c r="U33" i="13" s="1"/>
  <c r="T44" i="13"/>
  <c r="T45" i="13" s="1"/>
  <c r="S19" i="21"/>
  <c r="S16" i="14"/>
  <c r="J19" i="16"/>
  <c r="AJ15" i="24"/>
  <c r="R11" i="25"/>
  <c r="AI12" i="13"/>
  <c r="AK8" i="21"/>
  <c r="AK9" i="21" s="1"/>
  <c r="AK23" i="13" s="1"/>
  <c r="AL17" i="10"/>
  <c r="AA28" i="12"/>
  <c r="AB23" i="12"/>
  <c r="AB27" i="12" s="1"/>
  <c r="AJ22" i="18"/>
  <c r="R19" i="19"/>
  <c r="AK15" i="18"/>
  <c r="AK16" i="18" s="1"/>
  <c r="R24" i="13"/>
  <c r="R25" i="13" s="1"/>
  <c r="L14" i="22"/>
  <c r="S13" i="21"/>
  <c r="S14" i="21" s="1"/>
  <c r="T11" i="13"/>
  <c r="T13" i="13" s="1"/>
  <c r="J13" i="16"/>
  <c r="T13" i="21" l="1"/>
  <c r="T14" i="21" s="1"/>
  <c r="T24" i="13" s="1"/>
  <c r="T25" i="13" s="1"/>
  <c r="U11" i="13"/>
  <c r="U13" i="13" s="1"/>
  <c r="AJ18" i="24"/>
  <c r="R15" i="25"/>
  <c r="S24" i="13"/>
  <c r="S25" i="13" s="1"/>
  <c r="J14" i="16"/>
  <c r="R16" i="21"/>
  <c r="R15" i="14"/>
  <c r="R17" i="14" s="1"/>
  <c r="R21" i="14" s="1"/>
  <c r="L16" i="22"/>
  <c r="AJ32" i="13"/>
  <c r="R22" i="19"/>
  <c r="AB28" i="12"/>
  <c r="AB12" i="21" s="1"/>
  <c r="AC23" i="12"/>
  <c r="AC27" i="12" s="1"/>
  <c r="T19" i="21"/>
  <c r="T16" i="14"/>
  <c r="AK17" i="13"/>
  <c r="AK18" i="13" s="1"/>
  <c r="AK19" i="13" s="1"/>
  <c r="U18" i="21"/>
  <c r="U44" i="13"/>
  <c r="U45" i="13" s="1"/>
  <c r="V31" i="13"/>
  <c r="V33" i="13" s="1"/>
  <c r="M18" i="22"/>
  <c r="K18" i="23"/>
  <c r="AA12" i="21"/>
  <c r="L12" i="23"/>
  <c r="O12" i="22"/>
  <c r="AL25" i="10"/>
  <c r="AL26" i="10" s="1"/>
  <c r="S16" i="21" l="1"/>
  <c r="S15" i="14"/>
  <c r="S17" i="14" s="1"/>
  <c r="S21" i="14" s="1"/>
  <c r="J16" i="16"/>
  <c r="AJ12" i="13"/>
  <c r="R18" i="25"/>
  <c r="U13" i="21"/>
  <c r="U14" i="21" s="1"/>
  <c r="V11" i="13"/>
  <c r="V13" i="13" s="1"/>
  <c r="K13" i="23"/>
  <c r="M13" i="22"/>
  <c r="U19" i="21"/>
  <c r="U16" i="14"/>
  <c r="M19" i="22"/>
  <c r="K19" i="23"/>
  <c r="AD23" i="12"/>
  <c r="AD27" i="12" s="1"/>
  <c r="AC28" i="12"/>
  <c r="AC12" i="21" s="1"/>
  <c r="T16" i="21"/>
  <c r="T15" i="14"/>
  <c r="T17" i="14" s="1"/>
  <c r="T21" i="14" s="1"/>
  <c r="AK10" i="24"/>
  <c r="AK11" i="24" s="1"/>
  <c r="AK18" i="18"/>
  <c r="AK19" i="18" s="1"/>
  <c r="V18" i="21"/>
  <c r="V44" i="13"/>
  <c r="V45" i="13" s="1"/>
  <c r="W31" i="13"/>
  <c r="W33" i="13" s="1"/>
  <c r="AL27" i="10"/>
  <c r="AL19" i="10"/>
  <c r="AL20" i="10" s="1"/>
  <c r="AL8" i="21" l="1"/>
  <c r="AL9" i="21" s="1"/>
  <c r="AL23" i="13" s="1"/>
  <c r="AM17" i="10"/>
  <c r="AK22" i="18"/>
  <c r="W18" i="21"/>
  <c r="W44" i="13"/>
  <c r="W45" i="13" s="1"/>
  <c r="X31" i="13"/>
  <c r="X33" i="13" s="1"/>
  <c r="AK15" i="24"/>
  <c r="AL15" i="18"/>
  <c r="AL16" i="18" s="1"/>
  <c r="V19" i="21"/>
  <c r="V16" i="14"/>
  <c r="V13" i="21"/>
  <c r="V14" i="21" s="1"/>
  <c r="V24" i="13" s="1"/>
  <c r="V25" i="13" s="1"/>
  <c r="W11" i="13"/>
  <c r="W13" i="13" s="1"/>
  <c r="AE23" i="12"/>
  <c r="AE27" i="12" s="1"/>
  <c r="AD28" i="12"/>
  <c r="U24" i="13"/>
  <c r="U25" i="13" s="1"/>
  <c r="M14" i="22"/>
  <c r="K14" i="23"/>
  <c r="U16" i="21" l="1"/>
  <c r="U15" i="14"/>
  <c r="U17" i="14" s="1"/>
  <c r="U21" i="14" s="1"/>
  <c r="M16" i="22"/>
  <c r="K16" i="23"/>
  <c r="AD12" i="21"/>
  <c r="P12" i="22"/>
  <c r="X18" i="21"/>
  <c r="X44" i="13"/>
  <c r="X45" i="13" s="1"/>
  <c r="Y31" i="13"/>
  <c r="Y33" i="13" s="1"/>
  <c r="N18" i="22"/>
  <c r="AL17" i="13"/>
  <c r="AL18" i="13" s="1"/>
  <c r="AL19" i="13" s="1"/>
  <c r="AM25" i="10"/>
  <c r="AM26" i="10" s="1"/>
  <c r="W19" i="21"/>
  <c r="W16" i="14"/>
  <c r="AF23" i="12"/>
  <c r="AF27" i="12" s="1"/>
  <c r="AE28" i="12"/>
  <c r="AK32" i="13"/>
  <c r="W13" i="21"/>
  <c r="W14" i="21" s="1"/>
  <c r="W24" i="13" s="1"/>
  <c r="W25" i="13" s="1"/>
  <c r="X11" i="13"/>
  <c r="X13" i="13" s="1"/>
  <c r="V16" i="21"/>
  <c r="V15" i="14"/>
  <c r="V17" i="14" s="1"/>
  <c r="V21" i="14" s="1"/>
  <c r="AK18" i="24"/>
  <c r="X19" i="21" l="1"/>
  <c r="X16" i="14"/>
  <c r="N19" i="22"/>
  <c r="X13" i="21"/>
  <c r="X14" i="21" s="1"/>
  <c r="Y11" i="13"/>
  <c r="Y13" i="13" s="1"/>
  <c r="N13" i="22"/>
  <c r="W16" i="21"/>
  <c r="W15" i="14"/>
  <c r="W17" i="14" s="1"/>
  <c r="W21" i="14" s="1"/>
  <c r="AL10" i="24"/>
  <c r="AL11" i="24" s="1"/>
  <c r="AL18" i="18"/>
  <c r="AL19" i="18" s="1"/>
  <c r="AE12" i="21"/>
  <c r="K12" i="16"/>
  <c r="AG23" i="12"/>
  <c r="AG27" i="12" s="1"/>
  <c r="AF28" i="12"/>
  <c r="AF12" i="21" s="1"/>
  <c r="AM27" i="10"/>
  <c r="AM19" i="10"/>
  <c r="AM20" i="10" s="1"/>
  <c r="AK12" i="13"/>
  <c r="Y18" i="21"/>
  <c r="Y44" i="13"/>
  <c r="Y45" i="13" s="1"/>
  <c r="Z31" i="13"/>
  <c r="Z33" i="13" s="1"/>
  <c r="Y19" i="21" l="1"/>
  <c r="Y16" i="14"/>
  <c r="AH23" i="12"/>
  <c r="AH27" i="12" s="1"/>
  <c r="AG28" i="12"/>
  <c r="Y13" i="21"/>
  <c r="Y14" i="21" s="1"/>
  <c r="Y24" i="13" s="1"/>
  <c r="Y25" i="13" s="1"/>
  <c r="Z11" i="13"/>
  <c r="Z13" i="13" s="1"/>
  <c r="AL22" i="18"/>
  <c r="X24" i="13"/>
  <c r="X25" i="13" s="1"/>
  <c r="N14" i="22"/>
  <c r="AM8" i="21"/>
  <c r="AM9" i="21" s="1"/>
  <c r="AN17" i="10"/>
  <c r="N8" i="23"/>
  <c r="S8" i="22"/>
  <c r="AL15" i="24"/>
  <c r="AM15" i="18"/>
  <c r="AM16" i="18" s="1"/>
  <c r="S15" i="19"/>
  <c r="Z18" i="21"/>
  <c r="AA31" i="13"/>
  <c r="AA33" i="13" s="1"/>
  <c r="Z44" i="13"/>
  <c r="Z45" i="13" s="1"/>
  <c r="AL18" i="24" l="1"/>
  <c r="Z13" i="21"/>
  <c r="Z14" i="21" s="1"/>
  <c r="Z24" i="13" s="1"/>
  <c r="Z25" i="13" s="1"/>
  <c r="AA11" i="13"/>
  <c r="AA13" i="13" s="1"/>
  <c r="AM23" i="13"/>
  <c r="S9" i="22"/>
  <c r="N9" i="23"/>
  <c r="AH28" i="12"/>
  <c r="AH12" i="21" s="1"/>
  <c r="AI23" i="12"/>
  <c r="AI27" i="12" s="1"/>
  <c r="AL32" i="13"/>
  <c r="Y16" i="21"/>
  <c r="Y15" i="14"/>
  <c r="Y17" i="14" s="1"/>
  <c r="Y21" i="14" s="1"/>
  <c r="AM17" i="13"/>
  <c r="AM18" i="13" s="1"/>
  <c r="AM19" i="13" s="1"/>
  <c r="S16" i="19"/>
  <c r="X16" i="21"/>
  <c r="X15" i="14"/>
  <c r="X17" i="14" s="1"/>
  <c r="X21" i="14" s="1"/>
  <c r="N16" i="22"/>
  <c r="Z19" i="21"/>
  <c r="Z16" i="14"/>
  <c r="AA18" i="21"/>
  <c r="AA44" i="13"/>
  <c r="AA45" i="13" s="1"/>
  <c r="AB31" i="13"/>
  <c r="AB33" i="13" s="1"/>
  <c r="O18" i="22"/>
  <c r="L18" i="23"/>
  <c r="AN25" i="10"/>
  <c r="AN26" i="10" s="1"/>
  <c r="AG12" i="21"/>
  <c r="Q12" i="22"/>
  <c r="M12" i="23"/>
  <c r="AA19" i="21" l="1"/>
  <c r="AA16" i="14"/>
  <c r="L19" i="23"/>
  <c r="O19" i="22"/>
  <c r="AA13" i="21"/>
  <c r="AA14" i="21" s="1"/>
  <c r="AB11" i="13"/>
  <c r="AB13" i="13" s="1"/>
  <c r="O13" i="22"/>
  <c r="L13" i="23"/>
  <c r="Z16" i="21"/>
  <c r="Z15" i="14"/>
  <c r="Z17" i="14" s="1"/>
  <c r="Z21" i="14" s="1"/>
  <c r="AB18" i="21"/>
  <c r="AC31" i="13"/>
  <c r="AC33" i="13" s="1"/>
  <c r="AB44" i="13"/>
  <c r="AB45" i="13" s="1"/>
  <c r="AM10" i="24"/>
  <c r="AM11" i="24" s="1"/>
  <c r="AM18" i="18"/>
  <c r="AM19" i="18" s="1"/>
  <c r="S10" i="25"/>
  <c r="S18" i="19"/>
  <c r="AN27" i="10"/>
  <c r="AN19" i="10"/>
  <c r="AN20" i="10" s="1"/>
  <c r="AI28" i="12"/>
  <c r="AI12" i="21" s="1"/>
  <c r="AJ23" i="12"/>
  <c r="AJ27" i="12" s="1"/>
  <c r="AL12" i="13"/>
  <c r="AB13" i="21" l="1"/>
  <c r="AB14" i="21" s="1"/>
  <c r="AB24" i="13" s="1"/>
  <c r="AB25" i="13" s="1"/>
  <c r="AC11" i="13"/>
  <c r="AC13" i="13" s="1"/>
  <c r="AC18" i="21"/>
  <c r="AC44" i="13"/>
  <c r="AC45" i="13" s="1"/>
  <c r="AD31" i="13"/>
  <c r="AD33" i="13" s="1"/>
  <c r="AB19" i="21"/>
  <c r="AB16" i="14"/>
  <c r="AJ28" i="12"/>
  <c r="AK23" i="12"/>
  <c r="AK27" i="12" s="1"/>
  <c r="AA24" i="13"/>
  <c r="AA25" i="13" s="1"/>
  <c r="O14" i="22"/>
  <c r="L14" i="23"/>
  <c r="AM15" i="24"/>
  <c r="S11" i="25"/>
  <c r="AN8" i="21"/>
  <c r="AN9" i="21" s="1"/>
  <c r="AN23" i="13" s="1"/>
  <c r="AO17" i="10"/>
  <c r="AN15" i="18"/>
  <c r="AN16" i="18" s="1"/>
  <c r="AM22" i="18"/>
  <c r="S19" i="19"/>
  <c r="AD18" i="21" l="1"/>
  <c r="AD44" i="13"/>
  <c r="AD45" i="13" s="1"/>
  <c r="AE31" i="13"/>
  <c r="AE33" i="13" s="1"/>
  <c r="P18" i="22"/>
  <c r="AM32" i="13"/>
  <c r="S22" i="19"/>
  <c r="AL23" i="12"/>
  <c r="AL27" i="12" s="1"/>
  <c r="AK28" i="12"/>
  <c r="AK12" i="21" s="1"/>
  <c r="AC13" i="21"/>
  <c r="AC14" i="21" s="1"/>
  <c r="AC24" i="13" s="1"/>
  <c r="AC25" i="13" s="1"/>
  <c r="AD11" i="13"/>
  <c r="AD13" i="13" s="1"/>
  <c r="AM18" i="24"/>
  <c r="S15" i="25"/>
  <c r="AC19" i="21"/>
  <c r="AC16" i="14"/>
  <c r="AA16" i="21"/>
  <c r="AA15" i="14"/>
  <c r="AA17" i="14" s="1"/>
  <c r="AA21" i="14" s="1"/>
  <c r="O16" i="22"/>
  <c r="L16" i="23"/>
  <c r="AN17" i="13"/>
  <c r="AN18" i="13" s="1"/>
  <c r="AN19" i="13" s="1"/>
  <c r="AO25" i="10"/>
  <c r="AO26" i="10" s="1"/>
  <c r="AJ12" i="21"/>
  <c r="R12" i="22"/>
  <c r="AB16" i="21"/>
  <c r="AB15" i="14"/>
  <c r="AB17" i="14" s="1"/>
  <c r="AB21" i="14" s="1"/>
  <c r="AM23" i="12" l="1"/>
  <c r="AM27" i="12" s="1"/>
  <c r="AL28" i="12"/>
  <c r="AL12" i="21" s="1"/>
  <c r="AO27" i="10"/>
  <c r="AO19" i="10"/>
  <c r="AO20" i="10" s="1"/>
  <c r="AN10" i="24"/>
  <c r="AN11" i="24" s="1"/>
  <c r="AN18" i="18"/>
  <c r="AN19" i="18" s="1"/>
  <c r="AE18" i="21"/>
  <c r="AE44" i="13"/>
  <c r="AE45" i="13" s="1"/>
  <c r="AF31" i="13"/>
  <c r="AF33" i="13" s="1"/>
  <c r="K18" i="16"/>
  <c r="AD19" i="21"/>
  <c r="AD16" i="14"/>
  <c r="P19" i="22"/>
  <c r="AM12" i="13"/>
  <c r="S18" i="25"/>
  <c r="AC16" i="21"/>
  <c r="AC15" i="14"/>
  <c r="AC17" i="14" s="1"/>
  <c r="AC21" i="14" s="1"/>
  <c r="AD13" i="21"/>
  <c r="AD14" i="21" s="1"/>
  <c r="AE11" i="13"/>
  <c r="AE13" i="13" s="1"/>
  <c r="P13" i="22"/>
  <c r="AD24" i="13" l="1"/>
  <c r="AD25" i="13" s="1"/>
  <c r="P14" i="22"/>
  <c r="AN15" i="24"/>
  <c r="AF18" i="21"/>
  <c r="AF44" i="13"/>
  <c r="AF45" i="13" s="1"/>
  <c r="AG31" i="13"/>
  <c r="AG33" i="13" s="1"/>
  <c r="AE19" i="21"/>
  <c r="AE16" i="14"/>
  <c r="K19" i="16"/>
  <c r="AO8" i="21"/>
  <c r="AO9" i="21" s="1"/>
  <c r="AO23" i="13" s="1"/>
  <c r="AP17" i="10"/>
  <c r="AO15" i="18"/>
  <c r="AO16" i="18" s="1"/>
  <c r="AE13" i="21"/>
  <c r="AE14" i="21" s="1"/>
  <c r="AF11" i="13"/>
  <c r="AF13" i="13" s="1"/>
  <c r="K13" i="16"/>
  <c r="AN22" i="18"/>
  <c r="AN23" i="12"/>
  <c r="AN27" i="12" s="1"/>
  <c r="AM28" i="12"/>
  <c r="AG18" i="21" l="1"/>
  <c r="AG44" i="13"/>
  <c r="AG45" i="13" s="1"/>
  <c r="AH31" i="13"/>
  <c r="AH33" i="13" s="1"/>
  <c r="M18" i="23"/>
  <c r="Q18" i="22"/>
  <c r="AO23" i="12"/>
  <c r="AO27" i="12" s="1"/>
  <c r="AN28" i="12"/>
  <c r="AN12" i="21" s="1"/>
  <c r="AF19" i="21"/>
  <c r="AF16" i="14"/>
  <c r="AN18" i="24"/>
  <c r="AO17" i="13"/>
  <c r="AO18" i="13" s="1"/>
  <c r="AO19" i="13" s="1"/>
  <c r="AP25" i="10"/>
  <c r="AP26" i="10" s="1"/>
  <c r="AN32" i="13"/>
  <c r="AF13" i="21"/>
  <c r="AF14" i="21" s="1"/>
  <c r="AF24" i="13" s="1"/>
  <c r="AF25" i="13" s="1"/>
  <c r="AG11" i="13"/>
  <c r="AG13" i="13" s="1"/>
  <c r="AM12" i="21"/>
  <c r="N12" i="23"/>
  <c r="S12" i="22"/>
  <c r="AE24" i="13"/>
  <c r="AE25" i="13" s="1"/>
  <c r="K14" i="16"/>
  <c r="AD16" i="21"/>
  <c r="AD15" i="14"/>
  <c r="AD17" i="14" s="1"/>
  <c r="AD21" i="14" s="1"/>
  <c r="P16" i="22"/>
  <c r="AG13" i="21" l="1"/>
  <c r="AG14" i="21" s="1"/>
  <c r="AH11" i="13"/>
  <c r="AH13" i="13" s="1"/>
  <c r="M13" i="23"/>
  <c r="Q13" i="22"/>
  <c r="AP23" i="12"/>
  <c r="AP27" i="12" s="1"/>
  <c r="AO28" i="12"/>
  <c r="AO12" i="21" s="1"/>
  <c r="AN12" i="13"/>
  <c r="AH18" i="21"/>
  <c r="AI31" i="13"/>
  <c r="AI33" i="13" s="1"/>
  <c r="AH44" i="13"/>
  <c r="AH45" i="13" s="1"/>
  <c r="AF16" i="21"/>
  <c r="AF15" i="14"/>
  <c r="AF17" i="14" s="1"/>
  <c r="AF21" i="14" s="1"/>
  <c r="AE16" i="21"/>
  <c r="AE15" i="14"/>
  <c r="AE17" i="14" s="1"/>
  <c r="AE21" i="14" s="1"/>
  <c r="K16" i="16"/>
  <c r="AP27" i="10"/>
  <c r="AP19" i="10"/>
  <c r="AP20" i="10" s="1"/>
  <c r="AG19" i="21"/>
  <c r="AG16" i="14"/>
  <c r="M19" i="23"/>
  <c r="Q19" i="22"/>
  <c r="AO10" i="24"/>
  <c r="AO11" i="24" s="1"/>
  <c r="AO18" i="18"/>
  <c r="AO19" i="18" s="1"/>
  <c r="AP28" i="12" l="1"/>
  <c r="AQ23" i="12"/>
  <c r="AQ27" i="12" s="1"/>
  <c r="AP15" i="18"/>
  <c r="AP16" i="18" s="1"/>
  <c r="T15" i="19"/>
  <c r="AH13" i="21"/>
  <c r="AH14" i="21" s="1"/>
  <c r="AH24" i="13" s="1"/>
  <c r="AH25" i="13" s="1"/>
  <c r="AI11" i="13"/>
  <c r="AI13" i="13" s="1"/>
  <c r="AH19" i="21"/>
  <c r="AH16" i="14"/>
  <c r="AP8" i="21"/>
  <c r="AP9" i="21" s="1"/>
  <c r="AQ17" i="10"/>
  <c r="T8" i="22"/>
  <c r="AG24" i="13"/>
  <c r="AG25" i="13" s="1"/>
  <c r="M14" i="23"/>
  <c r="Q14" i="22"/>
  <c r="AI18" i="21"/>
  <c r="AI44" i="13"/>
  <c r="AI45" i="13" s="1"/>
  <c r="AJ31" i="13"/>
  <c r="AJ33" i="13" s="1"/>
  <c r="AO22" i="18"/>
  <c r="AO15" i="24"/>
  <c r="AI13" i="21" l="1"/>
  <c r="AI14" i="21" s="1"/>
  <c r="AI24" i="13" s="1"/>
  <c r="AI25" i="13" s="1"/>
  <c r="AJ11" i="13"/>
  <c r="AJ13" i="13" s="1"/>
  <c r="AO18" i="24"/>
  <c r="AG16" i="21"/>
  <c r="AG15" i="14"/>
  <c r="AG17" i="14" s="1"/>
  <c r="AG21" i="14" s="1"/>
  <c r="Q16" i="22"/>
  <c r="M16" i="23"/>
  <c r="AJ18" i="21"/>
  <c r="AK31" i="13"/>
  <c r="AK33" i="13" s="1"/>
  <c r="AJ44" i="13"/>
  <c r="AJ45" i="13" s="1"/>
  <c r="R18" i="22"/>
  <c r="AH16" i="21"/>
  <c r="AH15" i="14"/>
  <c r="AH17" i="14" s="1"/>
  <c r="AH21" i="14" s="1"/>
  <c r="AO32" i="13"/>
  <c r="AP17" i="13"/>
  <c r="AP18" i="13" s="1"/>
  <c r="AP19" i="13" s="1"/>
  <c r="T16" i="19"/>
  <c r="AP23" i="13"/>
  <c r="T9" i="22"/>
  <c r="AI19" i="21"/>
  <c r="AI16" i="14"/>
  <c r="AQ28" i="12"/>
  <c r="AR23" i="12"/>
  <c r="AR27" i="12" s="1"/>
  <c r="AQ25" i="10"/>
  <c r="AQ26" i="10" s="1"/>
  <c r="AP12" i="21"/>
  <c r="T12" i="22"/>
  <c r="AP10" i="24" l="1"/>
  <c r="AP11" i="24" s="1"/>
  <c r="AP18" i="18"/>
  <c r="AP19" i="18" s="1"/>
  <c r="T10" i="25"/>
  <c r="T18" i="19"/>
  <c r="AQ12" i="21"/>
  <c r="L12" i="16"/>
  <c r="AK18" i="21"/>
  <c r="AK44" i="13"/>
  <c r="AK45" i="13" s="1"/>
  <c r="AL31" i="13"/>
  <c r="AL33" i="13" s="1"/>
  <c r="AO12" i="13"/>
  <c r="AQ27" i="10"/>
  <c r="AQ19" i="10"/>
  <c r="AQ20" i="10" s="1"/>
  <c r="AR28" i="12"/>
  <c r="AR12" i="21" s="1"/>
  <c r="AS23" i="12"/>
  <c r="AS27" i="12" s="1"/>
  <c r="AJ19" i="21"/>
  <c r="AJ16" i="14"/>
  <c r="R19" i="22"/>
  <c r="AJ13" i="21"/>
  <c r="AJ14" i="21" s="1"/>
  <c r="AK11" i="13"/>
  <c r="AK13" i="13" s="1"/>
  <c r="R13" i="22"/>
  <c r="AI16" i="21"/>
  <c r="AI15" i="14"/>
  <c r="AI17" i="14" s="1"/>
  <c r="AI21" i="14" s="1"/>
  <c r="AJ24" i="13" l="1"/>
  <c r="AJ25" i="13" s="1"/>
  <c r="R14" i="22"/>
  <c r="AP22" i="18"/>
  <c r="T19" i="19"/>
  <c r="AL18" i="21"/>
  <c r="AL44" i="13"/>
  <c r="AL45" i="13" s="1"/>
  <c r="AM31" i="13"/>
  <c r="AM33" i="13" s="1"/>
  <c r="AP15" i="24"/>
  <c r="T11" i="25"/>
  <c r="AT23" i="12"/>
  <c r="AT27" i="12" s="1"/>
  <c r="AS28" i="12"/>
  <c r="AK19" i="21"/>
  <c r="AK16" i="14"/>
  <c r="AQ8" i="21"/>
  <c r="AQ9" i="21" s="1"/>
  <c r="AR17" i="10"/>
  <c r="L8" i="16"/>
  <c r="AK13" i="21"/>
  <c r="AK14" i="21" s="1"/>
  <c r="AK24" i="13" s="1"/>
  <c r="AK25" i="13" s="1"/>
  <c r="AL11" i="13"/>
  <c r="AL13" i="13" s="1"/>
  <c r="AQ15" i="18"/>
  <c r="AQ16" i="18" s="1"/>
  <c r="AM18" i="21" l="1"/>
  <c r="AM44" i="13"/>
  <c r="AM45" i="13" s="1"/>
  <c r="AN31" i="13"/>
  <c r="AN33" i="13" s="1"/>
  <c r="N18" i="23"/>
  <c r="S18" i="22"/>
  <c r="AQ17" i="13"/>
  <c r="AQ18" i="13" s="1"/>
  <c r="AQ19" i="13" s="1"/>
  <c r="AL19" i="21"/>
  <c r="AL16" i="14"/>
  <c r="AS12" i="21"/>
  <c r="U12" i="22"/>
  <c r="O12" i="23"/>
  <c r="AL13" i="21"/>
  <c r="AL14" i="21" s="1"/>
  <c r="AL24" i="13" s="1"/>
  <c r="AL25" i="13" s="1"/>
  <c r="AM11" i="13"/>
  <c r="AM13" i="13" s="1"/>
  <c r="AU23" i="12"/>
  <c r="AU27" i="12" s="1"/>
  <c r="AT28" i="12"/>
  <c r="AT12" i="21" s="1"/>
  <c r="AK16" i="21"/>
  <c r="AK15" i="14"/>
  <c r="AK17" i="14" s="1"/>
  <c r="AK21" i="14" s="1"/>
  <c r="AP32" i="13"/>
  <c r="T22" i="19"/>
  <c r="AR25" i="10"/>
  <c r="AR26" i="10" s="1"/>
  <c r="AP18" i="24"/>
  <c r="T15" i="25"/>
  <c r="AQ23" i="13"/>
  <c r="L9" i="16"/>
  <c r="AJ16" i="21"/>
  <c r="AJ15" i="14"/>
  <c r="AJ17" i="14" s="1"/>
  <c r="AJ21" i="14" s="1"/>
  <c r="R16" i="22"/>
  <c r="AL16" i="21" l="1"/>
  <c r="AL15" i="14"/>
  <c r="AL17" i="14" s="1"/>
  <c r="AL21" i="14" s="1"/>
  <c r="AR27" i="10"/>
  <c r="AR19" i="10"/>
  <c r="AR20" i="10" s="1"/>
  <c r="AQ10" i="24"/>
  <c r="AQ11" i="24" s="1"/>
  <c r="AQ18" i="18"/>
  <c r="AQ19" i="18" s="1"/>
  <c r="AN18" i="21"/>
  <c r="AN44" i="13"/>
  <c r="AN45" i="13" s="1"/>
  <c r="AO31" i="13"/>
  <c r="AO33" i="13" s="1"/>
  <c r="AP12" i="13"/>
  <c r="T18" i="25"/>
  <c r="AM19" i="21"/>
  <c r="AM16" i="14"/>
  <c r="N19" i="23"/>
  <c r="S19" i="22"/>
  <c r="AM13" i="21"/>
  <c r="AM14" i="21" s="1"/>
  <c r="AN11" i="13"/>
  <c r="AN13" i="13" s="1"/>
  <c r="S13" i="22"/>
  <c r="N13" i="23"/>
  <c r="AV23" i="12"/>
  <c r="AV27" i="12" s="1"/>
  <c r="AU28" i="12"/>
  <c r="AU12" i="21" s="1"/>
  <c r="AN19" i="21" l="1"/>
  <c r="AN16" i="14"/>
  <c r="AQ15" i="24"/>
  <c r="AQ22" i="18"/>
  <c r="AW23" i="12"/>
  <c r="AW27" i="12" s="1"/>
  <c r="AV28" i="12"/>
  <c r="AR8" i="21"/>
  <c r="AR9" i="21" s="1"/>
  <c r="AR23" i="13" s="1"/>
  <c r="AS17" i="10"/>
  <c r="AM24" i="13"/>
  <c r="AM25" i="13" s="1"/>
  <c r="S14" i="22"/>
  <c r="N14" i="23"/>
  <c r="AO18" i="21"/>
  <c r="AO44" i="13"/>
  <c r="AO45" i="13" s="1"/>
  <c r="AP31" i="13"/>
  <c r="AP33" i="13" s="1"/>
  <c r="AR15" i="18"/>
  <c r="AR16" i="18" s="1"/>
  <c r="AN13" i="21"/>
  <c r="AN14" i="21" s="1"/>
  <c r="AN24" i="13" s="1"/>
  <c r="AN25" i="13" s="1"/>
  <c r="AO11" i="13"/>
  <c r="AO13" i="13" s="1"/>
  <c r="AO13" i="21" l="1"/>
  <c r="AO14" i="21" s="1"/>
  <c r="AO24" i="13" s="1"/>
  <c r="AO25" i="13" s="1"/>
  <c r="AP11" i="13"/>
  <c r="AP13" i="13" s="1"/>
  <c r="AQ32" i="13"/>
  <c r="AR17" i="13"/>
  <c r="AR18" i="13" s="1"/>
  <c r="AR19" i="13" s="1"/>
  <c r="AP18" i="21"/>
  <c r="AQ31" i="13"/>
  <c r="AQ33" i="13" s="1"/>
  <c r="AP44" i="13"/>
  <c r="AP45" i="13" s="1"/>
  <c r="T18" i="22"/>
  <c r="AV12" i="21"/>
  <c r="V12" i="22"/>
  <c r="AM16" i="21"/>
  <c r="AM15" i="14"/>
  <c r="AM17" i="14" s="1"/>
  <c r="AM21" i="14" s="1"/>
  <c r="N16" i="23"/>
  <c r="S16" i="22"/>
  <c r="AO19" i="21"/>
  <c r="AO16" i="14"/>
  <c r="AX23" i="12"/>
  <c r="AX27" i="12" s="1"/>
  <c r="AW28" i="12"/>
  <c r="AW12" i="21" s="1"/>
  <c r="AN16" i="21"/>
  <c r="AN15" i="14"/>
  <c r="AN17" i="14" s="1"/>
  <c r="AN21" i="14" s="1"/>
  <c r="AS25" i="10"/>
  <c r="AS26" i="10" s="1"/>
  <c r="AQ18" i="24"/>
  <c r="AX28" i="12" l="1"/>
  <c r="AX12" i="21" s="1"/>
  <c r="AY23" i="12"/>
  <c r="AY27" i="12" s="1"/>
  <c r="AR10" i="24"/>
  <c r="AR11" i="24" s="1"/>
  <c r="AR18" i="18"/>
  <c r="AR19" i="18" s="1"/>
  <c r="AQ18" i="21"/>
  <c r="AR31" i="13"/>
  <c r="AQ44" i="13"/>
  <c r="AQ45" i="13" s="1"/>
  <c r="L18" i="16"/>
  <c r="AS27" i="10"/>
  <c r="AS19" i="10"/>
  <c r="AS20" i="10" s="1"/>
  <c r="AP13" i="21"/>
  <c r="AP14" i="21" s="1"/>
  <c r="AQ11" i="13"/>
  <c r="T13" i="22"/>
  <c r="AQ12" i="13"/>
  <c r="AP19" i="21"/>
  <c r="AP16" i="14"/>
  <c r="T19" i="22"/>
  <c r="AO16" i="21"/>
  <c r="AO15" i="14"/>
  <c r="AO17" i="14" s="1"/>
  <c r="AO21" i="14" s="1"/>
  <c r="AS8" i="21" l="1"/>
  <c r="AS9" i="21" s="1"/>
  <c r="AT17" i="10"/>
  <c r="U8" i="22"/>
  <c r="O8" i="23"/>
  <c r="AQ19" i="21"/>
  <c r="AQ16" i="14"/>
  <c r="L19" i="16"/>
  <c r="AR15" i="24"/>
  <c r="AR22" i="18"/>
  <c r="AY28" i="12"/>
  <c r="AZ23" i="12"/>
  <c r="AZ27" i="12" s="1"/>
  <c r="AS15" i="18"/>
  <c r="AS16" i="18" s="1"/>
  <c r="U15" i="19"/>
  <c r="AQ13" i="13"/>
  <c r="AP24" i="13"/>
  <c r="AP25" i="13" s="1"/>
  <c r="T14" i="22"/>
  <c r="AS17" i="13" l="1"/>
  <c r="AS18" i="13" s="1"/>
  <c r="AS19" i="13" s="1"/>
  <c r="U16" i="19"/>
  <c r="AR18" i="24"/>
  <c r="AZ28" i="12"/>
  <c r="AZ12" i="21" s="1"/>
  <c r="BA23" i="12"/>
  <c r="BA27" i="12" s="1"/>
  <c r="AY12" i="21"/>
  <c r="W12" i="22"/>
  <c r="P12" i="23"/>
  <c r="AP16" i="21"/>
  <c r="AP15" i="14"/>
  <c r="AP17" i="14" s="1"/>
  <c r="AP21" i="14" s="1"/>
  <c r="T16" i="22"/>
  <c r="AQ13" i="21"/>
  <c r="AQ14" i="21" s="1"/>
  <c r="AR11" i="13"/>
  <c r="L13" i="16"/>
  <c r="AR32" i="13"/>
  <c r="AR33" i="13" s="1"/>
  <c r="AT25" i="10"/>
  <c r="AT26" i="10" s="1"/>
  <c r="AS23" i="13"/>
  <c r="U9" i="22"/>
  <c r="O9" i="23"/>
  <c r="AQ24" i="13" l="1"/>
  <c r="AQ25" i="13" s="1"/>
  <c r="L14" i="16"/>
  <c r="AR12" i="13"/>
  <c r="AT27" i="10"/>
  <c r="AT19" i="10"/>
  <c r="AT20" i="10" s="1"/>
  <c r="AS10" i="24"/>
  <c r="AS11" i="24" s="1"/>
  <c r="AS18" i="18"/>
  <c r="AS19" i="18" s="1"/>
  <c r="U18" i="19"/>
  <c r="U10" i="25"/>
  <c r="AR18" i="21"/>
  <c r="AS31" i="13"/>
  <c r="AR44" i="13"/>
  <c r="AR45" i="13" s="1"/>
  <c r="AR13" i="13"/>
  <c r="BB23" i="12"/>
  <c r="BB27" i="12" s="1"/>
  <c r="BA28" i="12"/>
  <c r="BA12" i="21" s="1"/>
  <c r="AR19" i="21" l="1"/>
  <c r="AR16" i="14"/>
  <c r="AT8" i="21"/>
  <c r="AT9" i="21" s="1"/>
  <c r="AT23" i="13" s="1"/>
  <c r="AU17" i="10"/>
  <c r="BC23" i="12"/>
  <c r="BC27" i="12" s="1"/>
  <c r="BB28" i="12"/>
  <c r="AR13" i="21"/>
  <c r="AR14" i="21" s="1"/>
  <c r="AR24" i="13" s="1"/>
  <c r="AR25" i="13" s="1"/>
  <c r="AS11" i="13"/>
  <c r="AT15" i="18"/>
  <c r="AT16" i="18" s="1"/>
  <c r="AS22" i="18"/>
  <c r="U19" i="19"/>
  <c r="AS15" i="24"/>
  <c r="U11" i="25"/>
  <c r="AQ16" i="21"/>
  <c r="AQ15" i="14"/>
  <c r="AQ17" i="14" s="1"/>
  <c r="AQ21" i="14" s="1"/>
  <c r="L16" i="16"/>
  <c r="AU25" i="10" l="1"/>
  <c r="AU26" i="10" s="1"/>
  <c r="AS32" i="13"/>
  <c r="AS33" i="13" s="1"/>
  <c r="U22" i="19"/>
  <c r="BB12" i="21"/>
  <c r="X12" i="22"/>
  <c r="AR16" i="21"/>
  <c r="AR15" i="14"/>
  <c r="AR17" i="14" s="1"/>
  <c r="AR21" i="14" s="1"/>
  <c r="BD23" i="12"/>
  <c r="BD27" i="12" s="1"/>
  <c r="BC28" i="12"/>
  <c r="AT17" i="13"/>
  <c r="AT18" i="13" s="1"/>
  <c r="AT19" i="13" s="1"/>
  <c r="AS18" i="24"/>
  <c r="U15" i="25"/>
  <c r="AT10" i="24" l="1"/>
  <c r="AT11" i="24" s="1"/>
  <c r="AT18" i="18"/>
  <c r="AT19" i="18" s="1"/>
  <c r="BC12" i="21"/>
  <c r="M12" i="16"/>
  <c r="AS18" i="21"/>
  <c r="AS44" i="13"/>
  <c r="AS45" i="13" s="1"/>
  <c r="AT31" i="13"/>
  <c r="O18" i="23"/>
  <c r="U18" i="22"/>
  <c r="BE23" i="12"/>
  <c r="BE27" i="12" s="1"/>
  <c r="BD28" i="12"/>
  <c r="BD12" i="21" s="1"/>
  <c r="AS12" i="13"/>
  <c r="AS13" i="13" s="1"/>
  <c r="U18" i="25"/>
  <c r="AU27" i="10"/>
  <c r="AU19" i="10"/>
  <c r="AU20" i="10" s="1"/>
  <c r="AU8" i="21" l="1"/>
  <c r="AU9" i="21" s="1"/>
  <c r="AU23" i="13" s="1"/>
  <c r="AV17" i="10"/>
  <c r="AU15" i="18"/>
  <c r="AU16" i="18" s="1"/>
  <c r="AT22" i="18"/>
  <c r="AT15" i="24"/>
  <c r="AS19" i="21"/>
  <c r="AS16" i="14"/>
  <c r="U19" i="22"/>
  <c r="O19" i="23"/>
  <c r="AS13" i="21"/>
  <c r="AS14" i="21" s="1"/>
  <c r="AT11" i="13"/>
  <c r="U13" i="22"/>
  <c r="O13" i="23"/>
  <c r="BF23" i="12"/>
  <c r="BF27" i="12" s="1"/>
  <c r="BE28" i="12"/>
  <c r="AT32" i="13" l="1"/>
  <c r="AT33" i="13" s="1"/>
  <c r="AS24" i="13"/>
  <c r="AS25" i="13" s="1"/>
  <c r="O14" i="23"/>
  <c r="U14" i="22"/>
  <c r="AU17" i="13"/>
  <c r="AU18" i="13" s="1"/>
  <c r="AU19" i="13" s="1"/>
  <c r="BE12" i="21"/>
  <c r="Y12" i="22"/>
  <c r="Q12" i="23"/>
  <c r="BF28" i="12"/>
  <c r="BF12" i="21" s="1"/>
  <c r="BG23" i="12"/>
  <c r="BG27" i="12" s="1"/>
  <c r="AV25" i="10"/>
  <c r="AV26" i="10" s="1"/>
  <c r="AT18" i="24"/>
  <c r="AT12" i="13" l="1"/>
  <c r="AT13" i="13" s="1"/>
  <c r="AS16" i="21"/>
  <c r="AS15" i="14"/>
  <c r="AS17" i="14" s="1"/>
  <c r="AS21" i="14" s="1"/>
  <c r="U16" i="22"/>
  <c r="O16" i="23"/>
  <c r="BG28" i="12"/>
  <c r="BG12" i="21" s="1"/>
  <c r="BH23" i="12"/>
  <c r="BH27" i="12" s="1"/>
  <c r="AV27" i="10"/>
  <c r="AV19" i="10"/>
  <c r="AV20" i="10" s="1"/>
  <c r="AU10" i="24"/>
  <c r="AU11" i="24" s="1"/>
  <c r="AU18" i="18"/>
  <c r="AU19" i="18" s="1"/>
  <c r="AT18" i="21"/>
  <c r="AT44" i="13"/>
  <c r="AT45" i="13" s="1"/>
  <c r="AU31" i="13"/>
  <c r="AU15" i="24" l="1"/>
  <c r="AV8" i="21"/>
  <c r="AV9" i="21" s="1"/>
  <c r="AW17" i="10"/>
  <c r="V8" i="22"/>
  <c r="AT19" i="21"/>
  <c r="AT16" i="14"/>
  <c r="AU22" i="18"/>
  <c r="BH28" i="12"/>
  <c r="BI23" i="12"/>
  <c r="BI27" i="12" s="1"/>
  <c r="AV15" i="18"/>
  <c r="AV16" i="18" s="1"/>
  <c r="V15" i="19"/>
  <c r="AT13" i="21"/>
  <c r="AT14" i="21" s="1"/>
  <c r="AT24" i="13" s="1"/>
  <c r="AT25" i="13" s="1"/>
  <c r="AU11" i="13"/>
  <c r="BJ23" i="12" l="1"/>
  <c r="BJ27" i="12" s="1"/>
  <c r="BI28" i="12"/>
  <c r="BI12" i="21" s="1"/>
  <c r="BH12" i="21"/>
  <c r="Z12" i="22"/>
  <c r="AW25" i="10"/>
  <c r="AW26" i="10" s="1"/>
  <c r="AT16" i="21"/>
  <c r="AT15" i="14"/>
  <c r="AT17" i="14" s="1"/>
  <c r="AT21" i="14" s="1"/>
  <c r="AV23" i="13"/>
  <c r="V9" i="22"/>
  <c r="AU32" i="13"/>
  <c r="AU33" i="13" s="1"/>
  <c r="AV17" i="13"/>
  <c r="AV18" i="13" s="1"/>
  <c r="AV19" i="13" s="1"/>
  <c r="V16" i="19"/>
  <c r="AU18" i="24"/>
  <c r="AU12" i="13" l="1"/>
  <c r="AU13" i="13" s="1"/>
  <c r="AU18" i="21"/>
  <c r="AU44" i="13"/>
  <c r="AU45" i="13" s="1"/>
  <c r="AV31" i="13"/>
  <c r="AW27" i="10"/>
  <c r="AW19" i="10"/>
  <c r="AW20" i="10" s="1"/>
  <c r="AV10" i="24"/>
  <c r="AV11" i="24" s="1"/>
  <c r="AV18" i="18"/>
  <c r="AV19" i="18" s="1"/>
  <c r="V10" i="25"/>
  <c r="V18" i="19"/>
  <c r="BK23" i="12"/>
  <c r="BK27" i="12" s="1"/>
  <c r="BJ28" i="12"/>
  <c r="BJ12" i="21" s="1"/>
  <c r="AV22" i="18" l="1"/>
  <c r="V19" i="19"/>
  <c r="AU19" i="21"/>
  <c r="AU16" i="14"/>
  <c r="AV15" i="24"/>
  <c r="V11" i="25"/>
  <c r="AW8" i="21"/>
  <c r="AW9" i="21" s="1"/>
  <c r="AW23" i="13" s="1"/>
  <c r="AX17" i="10"/>
  <c r="BL23" i="12"/>
  <c r="BL27" i="12" s="1"/>
  <c r="BK28" i="12"/>
  <c r="AW15" i="18"/>
  <c r="AW16" i="18" s="1"/>
  <c r="AU13" i="21"/>
  <c r="AU14" i="21" s="1"/>
  <c r="AU24" i="13" s="1"/>
  <c r="AU25" i="13" s="1"/>
  <c r="AV11" i="13"/>
  <c r="BK12" i="21" l="1"/>
  <c r="AA12" i="22"/>
  <c r="R12" i="23"/>
  <c r="AW17" i="13"/>
  <c r="AW18" i="13" s="1"/>
  <c r="AW19" i="13" s="1"/>
  <c r="AV18" i="24"/>
  <c r="V15" i="25"/>
  <c r="BM23" i="12"/>
  <c r="BM27" i="12" s="1"/>
  <c r="BL28" i="12"/>
  <c r="BL12" i="21" s="1"/>
  <c r="AX25" i="10"/>
  <c r="AX26" i="10" s="1"/>
  <c r="AU16" i="21"/>
  <c r="AU15" i="14"/>
  <c r="AU17" i="14" s="1"/>
  <c r="AU21" i="14" s="1"/>
  <c r="AV32" i="13"/>
  <c r="AV33" i="13" s="1"/>
  <c r="V22" i="19"/>
  <c r="AV12" i="13" l="1"/>
  <c r="AV13" i="13" s="1"/>
  <c r="V18" i="25"/>
  <c r="AW10" i="24"/>
  <c r="AW11" i="24" s="1"/>
  <c r="AW18" i="18"/>
  <c r="AW19" i="18" s="1"/>
  <c r="BN23" i="12"/>
  <c r="BN27" i="12" s="1"/>
  <c r="BM28" i="12"/>
  <c r="BM12" i="21" s="1"/>
  <c r="AX27" i="10"/>
  <c r="AX19" i="10"/>
  <c r="AX20" i="10" s="1"/>
  <c r="AV18" i="21"/>
  <c r="AV44" i="13"/>
  <c r="AV45" i="13" s="1"/>
  <c r="AW31" i="13"/>
  <c r="V18" i="22"/>
  <c r="AV19" i="21" l="1"/>
  <c r="AV16" i="14"/>
  <c r="V19" i="22"/>
  <c r="AX8" i="21"/>
  <c r="AX9" i="21" s="1"/>
  <c r="AX23" i="13" s="1"/>
  <c r="AY17" i="10"/>
  <c r="AX15" i="18"/>
  <c r="AX16" i="18" s="1"/>
  <c r="AW22" i="18"/>
  <c r="AW15" i="24"/>
  <c r="BN28" i="12"/>
  <c r="BO23" i="12"/>
  <c r="BO27" i="12" s="1"/>
  <c r="AV13" i="21"/>
  <c r="AV14" i="21" s="1"/>
  <c r="AW11" i="13"/>
  <c r="V13" i="22"/>
  <c r="BN12" i="21" l="1"/>
  <c r="AB12" i="22"/>
  <c r="AX17" i="13"/>
  <c r="AX18" i="13" s="1"/>
  <c r="AX19" i="13" s="1"/>
  <c r="AY25" i="10"/>
  <c r="AY26" i="10" s="1"/>
  <c r="AW18" i="24"/>
  <c r="AW32" i="13"/>
  <c r="AW33" i="13" s="1"/>
  <c r="AV24" i="13"/>
  <c r="AV25" i="13" s="1"/>
  <c r="V14" i="22"/>
  <c r="BO28" i="12"/>
  <c r="BP23" i="12"/>
  <c r="BP27" i="12" s="1"/>
  <c r="AY27" i="10" l="1"/>
  <c r="AY19" i="10"/>
  <c r="AY20" i="10" s="1"/>
  <c r="AX10" i="24"/>
  <c r="AX11" i="24" s="1"/>
  <c r="AX18" i="18"/>
  <c r="AX19" i="18" s="1"/>
  <c r="AW18" i="21"/>
  <c r="AW44" i="13"/>
  <c r="AW45" i="13" s="1"/>
  <c r="AX31" i="13"/>
  <c r="BP28" i="12"/>
  <c r="BP12" i="21" s="1"/>
  <c r="BQ23" i="12"/>
  <c r="BQ27" i="12" s="1"/>
  <c r="BQ28" i="12" s="1"/>
  <c r="AV16" i="21"/>
  <c r="AV15" i="14"/>
  <c r="AV17" i="14" s="1"/>
  <c r="AV21" i="14" s="1"/>
  <c r="V16" i="22"/>
  <c r="AW12" i="13"/>
  <c r="AW13" i="13" s="1"/>
  <c r="BO12" i="21"/>
  <c r="N12" i="16"/>
  <c r="AW13" i="21" l="1"/>
  <c r="AW14" i="21" s="1"/>
  <c r="AW24" i="13" s="1"/>
  <c r="AW25" i="13" s="1"/>
  <c r="AX11" i="13"/>
  <c r="AX22" i="18"/>
  <c r="AW19" i="21"/>
  <c r="AW16" i="14"/>
  <c r="AX15" i="24"/>
  <c r="BQ12" i="21"/>
  <c r="K12" i="22"/>
  <c r="S12" i="23"/>
  <c r="AC12" i="22"/>
  <c r="AY8" i="21"/>
  <c r="AY9" i="21" s="1"/>
  <c r="AZ17" i="10"/>
  <c r="W8" i="22"/>
  <c r="P8" i="23"/>
  <c r="AY15" i="18"/>
  <c r="AY16" i="18" s="1"/>
  <c r="W15" i="19"/>
  <c r="AY23" i="13" l="1"/>
  <c r="P9" i="23"/>
  <c r="W9" i="22"/>
  <c r="AX18" i="24"/>
  <c r="AZ25" i="10"/>
  <c r="AZ26" i="10" s="1"/>
  <c r="AY17" i="13"/>
  <c r="AY18" i="13" s="1"/>
  <c r="AY19" i="13" s="1"/>
  <c r="W16" i="19"/>
  <c r="AX32" i="13"/>
  <c r="AX33" i="13" s="1"/>
  <c r="AW16" i="21"/>
  <c r="AW15" i="14"/>
  <c r="AW17" i="14" s="1"/>
  <c r="AW21" i="14" s="1"/>
  <c r="AX12" i="13" l="1"/>
  <c r="AX13" i="13" s="1"/>
  <c r="AZ27" i="10"/>
  <c r="AZ19" i="10"/>
  <c r="AZ20" i="10" s="1"/>
  <c r="AX18" i="21"/>
  <c r="AY31" i="13"/>
  <c r="AX44" i="13"/>
  <c r="AX45" i="13" s="1"/>
  <c r="AY10" i="24"/>
  <c r="AY11" i="24" s="1"/>
  <c r="AY18" i="18"/>
  <c r="AY19" i="18" s="1"/>
  <c r="W10" i="25"/>
  <c r="W18" i="19"/>
  <c r="AY15" i="24" l="1"/>
  <c r="W11" i="25"/>
  <c r="AZ8" i="21"/>
  <c r="AZ9" i="21" s="1"/>
  <c r="AZ23" i="13" s="1"/>
  <c r="BA17" i="10"/>
  <c r="AZ15" i="18"/>
  <c r="AZ16" i="18" s="1"/>
  <c r="AX19" i="21"/>
  <c r="AX16" i="14"/>
  <c r="AY22" i="18"/>
  <c r="W19" i="19"/>
  <c r="AX13" i="21"/>
  <c r="AX14" i="21" s="1"/>
  <c r="AX24" i="13" s="1"/>
  <c r="AX25" i="13" s="1"/>
  <c r="AY11" i="13"/>
  <c r="AX16" i="21" l="1"/>
  <c r="AX15" i="14"/>
  <c r="AX17" i="14" s="1"/>
  <c r="AX21" i="14" s="1"/>
  <c r="BA25" i="10"/>
  <c r="BA26" i="10" s="1"/>
  <c r="AY32" i="13"/>
  <c r="AY33" i="13" s="1"/>
  <c r="W22" i="19"/>
  <c r="AY18" i="24"/>
  <c r="W15" i="25"/>
  <c r="AZ17" i="13"/>
  <c r="AZ18" i="13" s="1"/>
  <c r="AZ19" i="13" s="1"/>
  <c r="AY12" i="13" l="1"/>
  <c r="AY13" i="13" s="1"/>
  <c r="W18" i="25"/>
  <c r="AZ10" i="24"/>
  <c r="AZ11" i="24" s="1"/>
  <c r="AZ18" i="18"/>
  <c r="AZ19" i="18" s="1"/>
  <c r="BA27" i="10"/>
  <c r="BA19" i="10"/>
  <c r="BA20" i="10" s="1"/>
  <c r="AY18" i="21"/>
  <c r="AY44" i="13"/>
  <c r="AY45" i="13" s="1"/>
  <c r="AZ31" i="13"/>
  <c r="W18" i="22"/>
  <c r="P18" i="23"/>
  <c r="AY19" i="21" l="1"/>
  <c r="AY16" i="14"/>
  <c r="W19" i="22"/>
  <c r="P19" i="23"/>
  <c r="AZ22" i="18"/>
  <c r="AZ15" i="24"/>
  <c r="BA8" i="21"/>
  <c r="BA9" i="21" s="1"/>
  <c r="BA23" i="13" s="1"/>
  <c r="BB17" i="10"/>
  <c r="BA15" i="18"/>
  <c r="BA16" i="18" s="1"/>
  <c r="AY13" i="21"/>
  <c r="AY14" i="21" s="1"/>
  <c r="AZ11" i="13"/>
  <c r="W13" i="22"/>
  <c r="P13" i="23"/>
  <c r="BA17" i="13" l="1"/>
  <c r="BA18" i="13" s="1"/>
  <c r="BA19" i="13" s="1"/>
  <c r="AZ32" i="13"/>
  <c r="AZ33" i="13" s="1"/>
  <c r="BB25" i="10"/>
  <c r="BB26" i="10" s="1"/>
  <c r="AY24" i="13"/>
  <c r="AY25" i="13" s="1"/>
  <c r="P14" i="23"/>
  <c r="W14" i="22"/>
  <c r="AZ18" i="24"/>
  <c r="BB27" i="10" l="1"/>
  <c r="BB19" i="10"/>
  <c r="BB20" i="10" s="1"/>
  <c r="AY16" i="21"/>
  <c r="AY15" i="14"/>
  <c r="AY17" i="14" s="1"/>
  <c r="AY21" i="14" s="1"/>
  <c r="P16" i="23"/>
  <c r="W16" i="22"/>
  <c r="AZ12" i="13"/>
  <c r="AZ13" i="13" s="1"/>
  <c r="BA10" i="24"/>
  <c r="BA11" i="24" s="1"/>
  <c r="BA18" i="18"/>
  <c r="BA19" i="18" s="1"/>
  <c r="AZ18" i="21"/>
  <c r="BA31" i="13"/>
  <c r="AZ44" i="13"/>
  <c r="AZ45" i="13" s="1"/>
  <c r="AZ13" i="21" l="1"/>
  <c r="AZ14" i="21" s="1"/>
  <c r="AZ24" i="13" s="1"/>
  <c r="AZ25" i="13" s="1"/>
  <c r="BA11" i="13"/>
  <c r="BA22" i="18"/>
  <c r="AZ19" i="21"/>
  <c r="AZ16" i="14"/>
  <c r="BA15" i="24"/>
  <c r="BB8" i="21"/>
  <c r="BB9" i="21" s="1"/>
  <c r="BC17" i="10"/>
  <c r="X8" i="22"/>
  <c r="BB15" i="18"/>
  <c r="BB16" i="18" s="1"/>
  <c r="X15" i="19"/>
  <c r="BA18" i="24" l="1"/>
  <c r="BC25" i="10"/>
  <c r="BC26" i="10" s="1"/>
  <c r="BB23" i="13"/>
  <c r="X9" i="22"/>
  <c r="BA32" i="13"/>
  <c r="BA33" i="13" s="1"/>
  <c r="BB17" i="13"/>
  <c r="BB18" i="13" s="1"/>
  <c r="BB19" i="13" s="1"/>
  <c r="X16" i="19"/>
  <c r="AZ16" i="21"/>
  <c r="AZ15" i="14"/>
  <c r="AZ17" i="14" s="1"/>
  <c r="AZ21" i="14" s="1"/>
  <c r="BC27" i="10" l="1"/>
  <c r="BC19" i="10"/>
  <c r="BC20" i="10" s="1"/>
  <c r="BA18" i="21"/>
  <c r="BA44" i="13"/>
  <c r="BA45" i="13" s="1"/>
  <c r="BB31" i="13"/>
  <c r="BB10" i="24"/>
  <c r="BB11" i="24" s="1"/>
  <c r="BB18" i="18"/>
  <c r="BB19" i="18" s="1"/>
  <c r="X10" i="25"/>
  <c r="X18" i="19"/>
  <c r="BA12" i="13"/>
  <c r="BA13" i="13" s="1"/>
  <c r="BB22" i="18" l="1"/>
  <c r="X19" i="19"/>
  <c r="BB15" i="24"/>
  <c r="X11" i="25"/>
  <c r="BA13" i="21"/>
  <c r="BA14" i="21" s="1"/>
  <c r="BA24" i="13" s="1"/>
  <c r="BA25" i="13" s="1"/>
  <c r="BB11" i="13"/>
  <c r="BA19" i="21"/>
  <c r="BA16" i="14"/>
  <c r="BC8" i="21"/>
  <c r="BC9" i="21" s="1"/>
  <c r="BD17" i="10"/>
  <c r="M8" i="16"/>
  <c r="BC15" i="18"/>
  <c r="BC16" i="18" s="1"/>
  <c r="BA16" i="21" l="1"/>
  <c r="BA15" i="14"/>
  <c r="BA17" i="14" s="1"/>
  <c r="BA21" i="14" s="1"/>
  <c r="BD25" i="10"/>
  <c r="BD26" i="10" s="1"/>
  <c r="BC23" i="13"/>
  <c r="M9" i="16"/>
  <c r="BB18" i="24"/>
  <c r="X15" i="25"/>
  <c r="BC17" i="13"/>
  <c r="BC18" i="13" s="1"/>
  <c r="BC19" i="13" s="1"/>
  <c r="BB32" i="13"/>
  <c r="BB33" i="13" s="1"/>
  <c r="X22" i="19"/>
  <c r="BC10" i="24" l="1"/>
  <c r="BC11" i="24" s="1"/>
  <c r="BC18" i="18"/>
  <c r="BC19" i="18" s="1"/>
  <c r="BD27" i="10"/>
  <c r="BD19" i="10"/>
  <c r="BD20" i="10" s="1"/>
  <c r="BB12" i="13"/>
  <c r="BB13" i="13" s="1"/>
  <c r="X18" i="25"/>
  <c r="BB18" i="21"/>
  <c r="BB44" i="13"/>
  <c r="BB45" i="13" s="1"/>
  <c r="BC31" i="13"/>
  <c r="X18" i="22"/>
  <c r="BD15" i="18" l="1"/>
  <c r="BD16" i="18" s="1"/>
  <c r="BD8" i="21"/>
  <c r="BD9" i="21" s="1"/>
  <c r="BD23" i="13" s="1"/>
  <c r="BE17" i="10"/>
  <c r="BC22" i="18"/>
  <c r="BB19" i="21"/>
  <c r="BB16" i="14"/>
  <c r="X19" i="22"/>
  <c r="BB13" i="21"/>
  <c r="BB14" i="21" s="1"/>
  <c r="BC11" i="13"/>
  <c r="X13" i="22"/>
  <c r="BC15" i="24"/>
  <c r="BC32" i="13" l="1"/>
  <c r="BC33" i="13" s="1"/>
  <c r="BC18" i="24"/>
  <c r="BE25" i="10"/>
  <c r="BE26" i="10" s="1"/>
  <c r="BB24" i="13"/>
  <c r="BB25" i="13" s="1"/>
  <c r="X14" i="22"/>
  <c r="BD17" i="13"/>
  <c r="BD18" i="13" s="1"/>
  <c r="BD19" i="13" s="1"/>
  <c r="BE27" i="10" l="1"/>
  <c r="BE19" i="10"/>
  <c r="BE20" i="10" s="1"/>
  <c r="BC12" i="13"/>
  <c r="BC13" i="13" s="1"/>
  <c r="BD10" i="24"/>
  <c r="BD11" i="24" s="1"/>
  <c r="BD18" i="18"/>
  <c r="BD19" i="18" s="1"/>
  <c r="BB16" i="21"/>
  <c r="BB15" i="14"/>
  <c r="BB17" i="14" s="1"/>
  <c r="BB21" i="14" s="1"/>
  <c r="X16" i="22"/>
  <c r="BC18" i="21"/>
  <c r="BC44" i="13"/>
  <c r="BC45" i="13" s="1"/>
  <c r="BD31" i="13"/>
  <c r="M18" i="16"/>
  <c r="BD22" i="18" l="1"/>
  <c r="BC13" i="21"/>
  <c r="BC14" i="21" s="1"/>
  <c r="BD11" i="13"/>
  <c r="M13" i="16"/>
  <c r="BC19" i="21"/>
  <c r="BC16" i="14"/>
  <c r="M19" i="16"/>
  <c r="BE8" i="21"/>
  <c r="BE9" i="21" s="1"/>
  <c r="BF17" i="10"/>
  <c r="Q8" i="23"/>
  <c r="Y8" i="22"/>
  <c r="BD15" i="24"/>
  <c r="BE15" i="18"/>
  <c r="BE16" i="18" s="1"/>
  <c r="Y15" i="19"/>
  <c r="BC24" i="13" l="1"/>
  <c r="BC25" i="13" s="1"/>
  <c r="M14" i="16"/>
  <c r="BD18" i="24"/>
  <c r="BF25" i="10"/>
  <c r="BF26" i="10" s="1"/>
  <c r="BE17" i="13"/>
  <c r="BE18" i="13" s="1"/>
  <c r="BE19" i="13" s="1"/>
  <c r="Y16" i="19"/>
  <c r="BE23" i="13"/>
  <c r="Q9" i="23"/>
  <c r="Y9" i="22"/>
  <c r="BD32" i="13"/>
  <c r="BD33" i="13" s="1"/>
  <c r="BF27" i="10" l="1"/>
  <c r="BF19" i="10"/>
  <c r="BF20" i="10" s="1"/>
  <c r="BD18" i="21"/>
  <c r="BD44" i="13"/>
  <c r="BD45" i="13" s="1"/>
  <c r="BE31" i="13"/>
  <c r="BD12" i="13"/>
  <c r="BD13" i="13" s="1"/>
  <c r="BE10" i="24"/>
  <c r="BE11" i="24" s="1"/>
  <c r="BE18" i="18"/>
  <c r="BE19" i="18" s="1"/>
  <c r="Y10" i="25"/>
  <c r="Y18" i="19"/>
  <c r="BC16" i="21"/>
  <c r="BC15" i="14"/>
  <c r="BC17" i="14" s="1"/>
  <c r="BC21" i="14" s="1"/>
  <c r="M16" i="16"/>
  <c r="BD13" i="21" l="1"/>
  <c r="BD14" i="21" s="1"/>
  <c r="BD24" i="13" s="1"/>
  <c r="BD25" i="13" s="1"/>
  <c r="BE11" i="13"/>
  <c r="BE22" i="18"/>
  <c r="Y19" i="19"/>
  <c r="BD19" i="21"/>
  <c r="BD16" i="14"/>
  <c r="BE15" i="24"/>
  <c r="Y11" i="25"/>
  <c r="BF8" i="21"/>
  <c r="BF9" i="21" s="1"/>
  <c r="BF23" i="13" s="1"/>
  <c r="BG17" i="10"/>
  <c r="BF15" i="18"/>
  <c r="BF16" i="18" s="1"/>
  <c r="BE32" i="13" l="1"/>
  <c r="BE33" i="13" s="1"/>
  <c r="Y22" i="19"/>
  <c r="BF17" i="13"/>
  <c r="BF18" i="13" s="1"/>
  <c r="BF19" i="13" s="1"/>
  <c r="BG25" i="10"/>
  <c r="BG26" i="10" s="1"/>
  <c r="BE18" i="24"/>
  <c r="Y15" i="25"/>
  <c r="BD16" i="21"/>
  <c r="BD15" i="14"/>
  <c r="BD17" i="14" s="1"/>
  <c r="BD21" i="14" s="1"/>
  <c r="BE12" i="13" l="1"/>
  <c r="BE13" i="13" s="1"/>
  <c r="Y18" i="25"/>
  <c r="BG27" i="10"/>
  <c r="BG19" i="10"/>
  <c r="BG20" i="10" s="1"/>
  <c r="BE18" i="21"/>
  <c r="BE44" i="13"/>
  <c r="BE45" i="13" s="1"/>
  <c r="BF31" i="13"/>
  <c r="Q18" i="23"/>
  <c r="Y18" i="22"/>
  <c r="BF10" i="24"/>
  <c r="BF11" i="24" s="1"/>
  <c r="BF18" i="18"/>
  <c r="BF19" i="18" s="1"/>
  <c r="BE19" i="21" l="1"/>
  <c r="BE16" i="14"/>
  <c r="Y19" i="22"/>
  <c r="Q19" i="23"/>
  <c r="BG8" i="21"/>
  <c r="BG9" i="21" s="1"/>
  <c r="BG23" i="13" s="1"/>
  <c r="BH17" i="10"/>
  <c r="BF22" i="18"/>
  <c r="BG15" i="18"/>
  <c r="BG16" i="18" s="1"/>
  <c r="BF15" i="24"/>
  <c r="BE13" i="21"/>
  <c r="BE14" i="21" s="1"/>
  <c r="BF11" i="13"/>
  <c r="Q13" i="23"/>
  <c r="Y13" i="22"/>
  <c r="BH25" i="10" l="1"/>
  <c r="BH26" i="10" s="1"/>
  <c r="BG17" i="13"/>
  <c r="BG18" i="13" s="1"/>
  <c r="BG19" i="13" s="1"/>
  <c r="BE24" i="13"/>
  <c r="BE25" i="13" s="1"/>
  <c r="Y14" i="22"/>
  <c r="Q14" i="23"/>
  <c r="BF18" i="24"/>
  <c r="BF32" i="13"/>
  <c r="BF33" i="13" s="1"/>
  <c r="BG10" i="24" l="1"/>
  <c r="BG11" i="24" s="1"/>
  <c r="BG18" i="18"/>
  <c r="BG19" i="18" s="1"/>
  <c r="BF12" i="13"/>
  <c r="BF13" i="13" s="1"/>
  <c r="BF18" i="21"/>
  <c r="BG31" i="13"/>
  <c r="BF44" i="13"/>
  <c r="BF45" i="13" s="1"/>
  <c r="BE16" i="21"/>
  <c r="BE15" i="14"/>
  <c r="BE17" i="14" s="1"/>
  <c r="BE21" i="14" s="1"/>
  <c r="Y16" i="22"/>
  <c r="Q16" i="23"/>
  <c r="BH27" i="10"/>
  <c r="BH19" i="10"/>
  <c r="BH20" i="10" s="1"/>
  <c r="BH8" i="21" l="1"/>
  <c r="BH9" i="21" s="1"/>
  <c r="BI17" i="10"/>
  <c r="Z8" i="22"/>
  <c r="BG22" i="18"/>
  <c r="BF19" i="21"/>
  <c r="BF16" i="14"/>
  <c r="BH15" i="18"/>
  <c r="BH16" i="18" s="1"/>
  <c r="Z15" i="19"/>
  <c r="BF13" i="21"/>
  <c r="BF14" i="21" s="1"/>
  <c r="BF24" i="13" s="1"/>
  <c r="BF25" i="13" s="1"/>
  <c r="BG11" i="13"/>
  <c r="BG15" i="24"/>
  <c r="BG18" i="24" l="1"/>
  <c r="BG32" i="13"/>
  <c r="BG33" i="13" s="1"/>
  <c r="BI25" i="10"/>
  <c r="BI26" i="10" s="1"/>
  <c r="BF16" i="21"/>
  <c r="BF15" i="14"/>
  <c r="BF17" i="14" s="1"/>
  <c r="BF21" i="14" s="1"/>
  <c r="BH17" i="13"/>
  <c r="BH18" i="13" s="1"/>
  <c r="BH19" i="13" s="1"/>
  <c r="Z16" i="19"/>
  <c r="BH23" i="13"/>
  <c r="Z9" i="22"/>
  <c r="BG18" i="21" l="1"/>
  <c r="BG44" i="13"/>
  <c r="BG45" i="13" s="1"/>
  <c r="BH31" i="13"/>
  <c r="BH10" i="24"/>
  <c r="BH11" i="24" s="1"/>
  <c r="BH18" i="18"/>
  <c r="BH19" i="18" s="1"/>
  <c r="Z18" i="19"/>
  <c r="Z10" i="25"/>
  <c r="BI27" i="10"/>
  <c r="BI19" i="10"/>
  <c r="BI20" i="10" s="1"/>
  <c r="BG12" i="13"/>
  <c r="BG13" i="13" s="1"/>
  <c r="BI8" i="21" l="1"/>
  <c r="BI9" i="21" s="1"/>
  <c r="BI23" i="13" s="1"/>
  <c r="BJ17" i="10"/>
  <c r="BH22" i="18"/>
  <c r="Z19" i="19"/>
  <c r="BH15" i="24"/>
  <c r="Z11" i="25"/>
  <c r="BI15" i="18"/>
  <c r="BI16" i="18" s="1"/>
  <c r="BG19" i="21"/>
  <c r="BG16" i="14"/>
  <c r="BG13" i="21"/>
  <c r="BG14" i="21" s="1"/>
  <c r="BG24" i="13" s="1"/>
  <c r="BG25" i="13" s="1"/>
  <c r="BH11" i="13"/>
  <c r="BG16" i="21" l="1"/>
  <c r="BG15" i="14"/>
  <c r="BG17" i="14" s="1"/>
  <c r="BG21" i="14" s="1"/>
  <c r="BH18" i="24"/>
  <c r="Z15" i="25"/>
  <c r="BH32" i="13"/>
  <c r="BH33" i="13" s="1"/>
  <c r="Z22" i="19"/>
  <c r="BJ25" i="10"/>
  <c r="BJ26" i="10" s="1"/>
  <c r="BI17" i="13"/>
  <c r="BI18" i="13" s="1"/>
  <c r="BI19" i="13" s="1"/>
  <c r="BH12" i="13" l="1"/>
  <c r="BH13" i="13" s="1"/>
  <c r="Z18" i="25"/>
  <c r="BJ27" i="10"/>
  <c r="BJ19" i="10"/>
  <c r="BJ20" i="10" s="1"/>
  <c r="BH18" i="21"/>
  <c r="BI31" i="13"/>
  <c r="BH44" i="13"/>
  <c r="BH45" i="13" s="1"/>
  <c r="Z18" i="22"/>
  <c r="BI10" i="24"/>
  <c r="BI11" i="24" s="1"/>
  <c r="BI18" i="18"/>
  <c r="BI19" i="18" s="1"/>
  <c r="BJ15" i="18" l="1"/>
  <c r="BJ16" i="18" s="1"/>
  <c r="BH19" i="21"/>
  <c r="BH16" i="14"/>
  <c r="Z19" i="22"/>
  <c r="BJ8" i="21"/>
  <c r="BJ9" i="21" s="1"/>
  <c r="BJ23" i="13" s="1"/>
  <c r="BK17" i="10"/>
  <c r="BI22" i="18"/>
  <c r="BI15" i="24"/>
  <c r="BH13" i="21"/>
  <c r="BH14" i="21" s="1"/>
  <c r="BI11" i="13"/>
  <c r="Z13" i="22"/>
  <c r="BK25" i="10" l="1"/>
  <c r="BK26" i="10" s="1"/>
  <c r="BI18" i="24"/>
  <c r="BH24" i="13"/>
  <c r="BH25" i="13" s="1"/>
  <c r="Z14" i="22"/>
  <c r="BI32" i="13"/>
  <c r="BI33" i="13" s="1"/>
  <c r="BJ17" i="13"/>
  <c r="BJ18" i="13" s="1"/>
  <c r="BJ19" i="13" s="1"/>
  <c r="BH16" i="21" l="1"/>
  <c r="BH15" i="14"/>
  <c r="BH17" i="14" s="1"/>
  <c r="BH21" i="14" s="1"/>
  <c r="Z16" i="22"/>
  <c r="BI12" i="13"/>
  <c r="BI13" i="13" s="1"/>
  <c r="BI18" i="21"/>
  <c r="BI44" i="13"/>
  <c r="BI45" i="13" s="1"/>
  <c r="BJ31" i="13"/>
  <c r="BK27" i="10"/>
  <c r="BK19" i="10"/>
  <c r="BK20" i="10" s="1"/>
  <c r="BJ10" i="24"/>
  <c r="BJ11" i="24" s="1"/>
  <c r="BJ18" i="18"/>
  <c r="BJ19" i="18" s="1"/>
  <c r="BI19" i="21" l="1"/>
  <c r="BI16" i="14"/>
  <c r="BJ22" i="18"/>
  <c r="BK8" i="21"/>
  <c r="BK9" i="21" s="1"/>
  <c r="BL17" i="10"/>
  <c r="R8" i="23"/>
  <c r="AA8" i="22"/>
  <c r="BJ15" i="24"/>
  <c r="BI13" i="21"/>
  <c r="BI14" i="21" s="1"/>
  <c r="BI24" i="13" s="1"/>
  <c r="BI25" i="13" s="1"/>
  <c r="BJ11" i="13"/>
  <c r="BK15" i="18"/>
  <c r="BK16" i="18" s="1"/>
  <c r="AA15" i="19"/>
  <c r="BL25" i="10" l="1"/>
  <c r="BL26" i="10" s="1"/>
  <c r="BK23" i="13"/>
  <c r="R9" i="23"/>
  <c r="AA9" i="22"/>
  <c r="BI16" i="21"/>
  <c r="BI15" i="14"/>
  <c r="BI17" i="14" s="1"/>
  <c r="BI21" i="14" s="1"/>
  <c r="BJ32" i="13"/>
  <c r="BJ33" i="13" s="1"/>
  <c r="BK17" i="13"/>
  <c r="BK18" i="13" s="1"/>
  <c r="BK19" i="13" s="1"/>
  <c r="AA16" i="19"/>
  <c r="BJ18" i="24"/>
  <c r="BJ12" i="13" l="1"/>
  <c r="BJ13" i="13" s="1"/>
  <c r="BK10" i="24"/>
  <c r="BK11" i="24" s="1"/>
  <c r="BK18" i="18"/>
  <c r="BK19" i="18" s="1"/>
  <c r="AA18" i="19"/>
  <c r="AA10" i="25"/>
  <c r="BJ18" i="21"/>
  <c r="BJ44" i="13"/>
  <c r="BJ45" i="13" s="1"/>
  <c r="BK31" i="13"/>
  <c r="BL27" i="10"/>
  <c r="BL19" i="10"/>
  <c r="BL20" i="10" s="1"/>
  <c r="BL8" i="21" l="1"/>
  <c r="BL9" i="21" s="1"/>
  <c r="BL23" i="13" s="1"/>
  <c r="BM17" i="10"/>
  <c r="BK22" i="18"/>
  <c r="AA19" i="19"/>
  <c r="BL15" i="18"/>
  <c r="BL16" i="18" s="1"/>
  <c r="BK15" i="24"/>
  <c r="AA11" i="25"/>
  <c r="BJ19" i="21"/>
  <c r="BJ16" i="14"/>
  <c r="BJ13" i="21"/>
  <c r="BJ14" i="21" s="1"/>
  <c r="BJ24" i="13" s="1"/>
  <c r="BJ25" i="13" s="1"/>
  <c r="BK11" i="13"/>
  <c r="BK18" i="24" l="1"/>
  <c r="AA15" i="25"/>
  <c r="BJ16" i="21"/>
  <c r="BJ15" i="14"/>
  <c r="BJ17" i="14" s="1"/>
  <c r="BJ21" i="14" s="1"/>
  <c r="BL17" i="13"/>
  <c r="BL18" i="13" s="1"/>
  <c r="BL19" i="13" s="1"/>
  <c r="BK32" i="13"/>
  <c r="BK33" i="13" s="1"/>
  <c r="AA22" i="19"/>
  <c r="BM25" i="10"/>
  <c r="BM26" i="10" s="1"/>
  <c r="BL10" i="24" l="1"/>
  <c r="BL11" i="24" s="1"/>
  <c r="BL18" i="18"/>
  <c r="BL19" i="18" s="1"/>
  <c r="BM27" i="10"/>
  <c r="BM19" i="10"/>
  <c r="BM20" i="10" s="1"/>
  <c r="BK18" i="21"/>
  <c r="BK44" i="13"/>
  <c r="BK45" i="13" s="1"/>
  <c r="BL31" i="13"/>
  <c r="AA18" i="22"/>
  <c r="R18" i="23"/>
  <c r="BK12" i="13"/>
  <c r="BK13" i="13" s="1"/>
  <c r="AA18" i="25"/>
  <c r="BM15" i="18" l="1"/>
  <c r="BM16" i="18" s="1"/>
  <c r="BM8" i="21"/>
  <c r="BM9" i="21" s="1"/>
  <c r="BM23" i="13" s="1"/>
  <c r="BN17" i="10"/>
  <c r="BK13" i="21"/>
  <c r="BK14" i="21" s="1"/>
  <c r="BL11" i="13"/>
  <c r="AA13" i="22"/>
  <c r="R13" i="23"/>
  <c r="BL22" i="18"/>
  <c r="BK19" i="21"/>
  <c r="BK16" i="14"/>
  <c r="AA19" i="22"/>
  <c r="R19" i="23"/>
  <c r="BL15" i="24"/>
  <c r="BK24" i="13" l="1"/>
  <c r="BK25" i="13" s="1"/>
  <c r="AA14" i="22"/>
  <c r="R14" i="23"/>
  <c r="BN25" i="10"/>
  <c r="BN26" i="10" s="1"/>
  <c r="BL32" i="13"/>
  <c r="BL33" i="13" s="1"/>
  <c r="BL18" i="24"/>
  <c r="BM17" i="13"/>
  <c r="BM18" i="13" s="1"/>
  <c r="BM19" i="13" s="1"/>
  <c r="BM10" i="24" l="1"/>
  <c r="BM11" i="24" s="1"/>
  <c r="BM18" i="18"/>
  <c r="BM19" i="18" s="1"/>
  <c r="BN27" i="10"/>
  <c r="BN19" i="10"/>
  <c r="BN20" i="10" s="1"/>
  <c r="BL12" i="13"/>
  <c r="BL13" i="13" s="1"/>
  <c r="BK16" i="21"/>
  <c r="BK15" i="14"/>
  <c r="BK17" i="14" s="1"/>
  <c r="BK21" i="14" s="1"/>
  <c r="R16" i="23"/>
  <c r="AA16" i="22"/>
  <c r="BL18" i="21"/>
  <c r="BL44" i="13"/>
  <c r="BL45" i="13" s="1"/>
  <c r="BM31" i="13"/>
  <c r="BN8" i="21" l="1"/>
  <c r="BN9" i="21" s="1"/>
  <c r="BO17" i="10"/>
  <c r="AB8" i="22"/>
  <c r="BN15" i="18"/>
  <c r="BN16" i="18" s="1"/>
  <c r="AB15" i="19"/>
  <c r="BM22" i="18"/>
  <c r="BL19" i="21"/>
  <c r="BL16" i="14"/>
  <c r="BL13" i="21"/>
  <c r="BL14" i="21" s="1"/>
  <c r="BL24" i="13" s="1"/>
  <c r="BL25" i="13" s="1"/>
  <c r="BM11" i="13"/>
  <c r="BM15" i="24"/>
  <c r="BM18" i="24" l="1"/>
  <c r="BL16" i="21"/>
  <c r="BL15" i="14"/>
  <c r="BL17" i="14" s="1"/>
  <c r="BL21" i="14" s="1"/>
  <c r="BN17" i="13"/>
  <c r="BN18" i="13" s="1"/>
  <c r="BN19" i="13" s="1"/>
  <c r="AB16" i="19"/>
  <c r="BO25" i="10"/>
  <c r="BO26" i="10" s="1"/>
  <c r="BM32" i="13"/>
  <c r="BM33" i="13" s="1"/>
  <c r="BN23" i="13"/>
  <c r="AB9" i="22"/>
  <c r="BN10" i="24" l="1"/>
  <c r="BN11" i="24" s="1"/>
  <c r="BN18" i="18"/>
  <c r="BN19" i="18" s="1"/>
  <c r="AB18" i="19"/>
  <c r="AB10" i="25"/>
  <c r="BM18" i="21"/>
  <c r="BM44" i="13"/>
  <c r="BM45" i="13" s="1"/>
  <c r="BN31" i="13"/>
  <c r="BO27" i="10"/>
  <c r="BO19" i="10"/>
  <c r="BO20" i="10" s="1"/>
  <c r="BM12" i="13"/>
  <c r="BM13" i="13" s="1"/>
  <c r="BM19" i="21" l="1"/>
  <c r="BM16" i="14"/>
  <c r="BM13" i="21"/>
  <c r="BM14" i="21" s="1"/>
  <c r="BM24" i="13" s="1"/>
  <c r="BM25" i="13" s="1"/>
  <c r="BN11" i="13"/>
  <c r="BO8" i="21"/>
  <c r="BO9" i="21" s="1"/>
  <c r="BP17" i="10"/>
  <c r="N8" i="16"/>
  <c r="BN22" i="18"/>
  <c r="AB19" i="19"/>
  <c r="BO15" i="18"/>
  <c r="BO16" i="18" s="1"/>
  <c r="BN15" i="24"/>
  <c r="AB11" i="25"/>
  <c r="BO23" i="13" l="1"/>
  <c r="N9" i="16"/>
  <c r="BN32" i="13"/>
  <c r="BN33" i="13" s="1"/>
  <c r="AB22" i="19"/>
  <c r="BN18" i="24"/>
  <c r="AB15" i="25"/>
  <c r="BP25" i="10"/>
  <c r="BP26" i="10" s="1"/>
  <c r="BO17" i="13"/>
  <c r="BO18" i="13" s="1"/>
  <c r="BO19" i="13" s="1"/>
  <c r="BM16" i="21"/>
  <c r="BM15" i="14"/>
  <c r="BM17" i="14" s="1"/>
  <c r="BM21" i="14" s="1"/>
  <c r="BN18" i="21" l="1"/>
  <c r="BO31" i="13"/>
  <c r="BN44" i="13"/>
  <c r="BN45" i="13" s="1"/>
  <c r="AB18" i="22"/>
  <c r="BN12" i="13"/>
  <c r="BN13" i="13" s="1"/>
  <c r="AB18" i="25"/>
  <c r="BO10" i="24"/>
  <c r="BO11" i="24" s="1"/>
  <c r="BO18" i="18"/>
  <c r="BO19" i="18" s="1"/>
  <c r="BP27" i="10"/>
  <c r="BP19" i="10"/>
  <c r="BP20" i="10" s="1"/>
  <c r="BP8" i="21" l="1"/>
  <c r="BP9" i="21" s="1"/>
  <c r="BP23" i="13" s="1"/>
  <c r="BQ17" i="10"/>
  <c r="BO15" i="24"/>
  <c r="BP15" i="18"/>
  <c r="BP16" i="18" s="1"/>
  <c r="BN13" i="21"/>
  <c r="BN14" i="21" s="1"/>
  <c r="BO11" i="13"/>
  <c r="AB13" i="22"/>
  <c r="BN19" i="21"/>
  <c r="BN16" i="14"/>
  <c r="AB19" i="22"/>
  <c r="BO22" i="18"/>
  <c r="BO18" i="24" l="1"/>
  <c r="BQ25" i="10"/>
  <c r="BQ26" i="10" s="1"/>
  <c r="BN24" i="13"/>
  <c r="BN25" i="13" s="1"/>
  <c r="AB14" i="22"/>
  <c r="BO32" i="13"/>
  <c r="BO33" i="13" s="1"/>
  <c r="BP17" i="13"/>
  <c r="BP18" i="13" s="1"/>
  <c r="BP19" i="13" s="1"/>
  <c r="BO18" i="21" l="1"/>
  <c r="BO44" i="13"/>
  <c r="BO45" i="13" s="1"/>
  <c r="BP31" i="13"/>
  <c r="N18" i="16"/>
  <c r="BN16" i="21"/>
  <c r="BN15" i="14"/>
  <c r="BN17" i="14" s="1"/>
  <c r="BN21" i="14" s="1"/>
  <c r="AB16" i="22"/>
  <c r="BP10" i="24"/>
  <c r="BP11" i="24" s="1"/>
  <c r="BP18" i="18"/>
  <c r="BP19" i="18" s="1"/>
  <c r="BQ27" i="10"/>
  <c r="BQ19" i="10"/>
  <c r="BQ20" i="10" s="1"/>
  <c r="H26" i="10"/>
  <c r="H19" i="10" s="1"/>
  <c r="BO12" i="13"/>
  <c r="BO13" i="13" s="1"/>
  <c r="BP15" i="24" l="1"/>
  <c r="BO13" i="21"/>
  <c r="BO14" i="21" s="1"/>
  <c r="BP11" i="13"/>
  <c r="N13" i="16"/>
  <c r="BQ8" i="21"/>
  <c r="BQ9" i="21" s="1"/>
  <c r="J8" i="23"/>
  <c r="AC8" i="22"/>
  <c r="S8" i="23"/>
  <c r="BO19" i="21"/>
  <c r="BO16" i="14"/>
  <c r="N19" i="16"/>
  <c r="BQ15" i="18"/>
  <c r="BQ16" i="18" s="1"/>
  <c r="L15" i="19"/>
  <c r="K15" i="20"/>
  <c r="J15" i="20"/>
  <c r="M15" i="19"/>
  <c r="J15" i="15"/>
  <c r="K15" i="19"/>
  <c r="H27" i="10"/>
  <c r="M15" i="20"/>
  <c r="L15" i="15"/>
  <c r="N15" i="20"/>
  <c r="O15" i="20"/>
  <c r="M15" i="15"/>
  <c r="P15" i="20"/>
  <c r="Q15" i="20"/>
  <c r="N15" i="15"/>
  <c r="R15" i="20"/>
  <c r="S15" i="20"/>
  <c r="AC15" i="19"/>
  <c r="BP22" i="18"/>
  <c r="BQ23" i="13" l="1"/>
  <c r="K9" i="22"/>
  <c r="L9" i="22"/>
  <c r="S9" i="23"/>
  <c r="AC9" i="22"/>
  <c r="BQ17" i="13"/>
  <c r="BQ18" i="13" s="1"/>
  <c r="K16" i="20"/>
  <c r="L16" i="19"/>
  <c r="M16" i="19"/>
  <c r="L16" i="15"/>
  <c r="H16" i="18"/>
  <c r="H17" i="13" s="1"/>
  <c r="N16" i="20"/>
  <c r="O16" i="20"/>
  <c r="M16" i="15"/>
  <c r="P16" i="20"/>
  <c r="Q16" i="20"/>
  <c r="N16" i="15"/>
  <c r="R16" i="20"/>
  <c r="S16" i="20"/>
  <c r="AC16" i="19"/>
  <c r="H15" i="20"/>
  <c r="H15" i="19"/>
  <c r="H15" i="18"/>
  <c r="H15" i="15"/>
  <c r="BO24" i="13"/>
  <c r="BO25" i="13" s="1"/>
  <c r="N14" i="16"/>
  <c r="BP32" i="13"/>
  <c r="BP33" i="13" s="1"/>
  <c r="BP18" i="24"/>
  <c r="H16" i="20" l="1"/>
  <c r="BP12" i="13"/>
  <c r="BP13" i="13" s="1"/>
  <c r="BQ19" i="13"/>
  <c r="H18" i="13"/>
  <c r="H16" i="15"/>
  <c r="BP18" i="21"/>
  <c r="BQ31" i="13"/>
  <c r="BP44" i="13"/>
  <c r="BP45" i="13" s="1"/>
  <c r="BO16" i="21"/>
  <c r="BO15" i="14"/>
  <c r="BO17" i="14" s="1"/>
  <c r="BO21" i="14" s="1"/>
  <c r="N16" i="16"/>
  <c r="H16" i="19"/>
  <c r="BP19" i="21" l="1"/>
  <c r="BP16" i="14"/>
  <c r="BQ10" i="24"/>
  <c r="BQ11" i="24" s="1"/>
  <c r="BQ18" i="18"/>
  <c r="BQ19" i="18" s="1"/>
  <c r="K10" i="25"/>
  <c r="L10" i="25"/>
  <c r="L18" i="19"/>
  <c r="K10" i="26"/>
  <c r="K18" i="20"/>
  <c r="M10" i="25"/>
  <c r="L10" i="17"/>
  <c r="L18" i="15"/>
  <c r="H19" i="13"/>
  <c r="N18" i="20"/>
  <c r="N10" i="26"/>
  <c r="O18" i="20"/>
  <c r="O10" i="26"/>
  <c r="M10" i="17"/>
  <c r="M18" i="15"/>
  <c r="P18" i="20"/>
  <c r="P10" i="26"/>
  <c r="Q10" i="26"/>
  <c r="Q18" i="20"/>
  <c r="N10" i="17"/>
  <c r="N18" i="15"/>
  <c r="R18" i="20"/>
  <c r="R10" i="26"/>
  <c r="S18" i="20"/>
  <c r="S10" i="26"/>
  <c r="AC10" i="25"/>
  <c r="AC18" i="19"/>
  <c r="BP13" i="21"/>
  <c r="BP14" i="21" s="1"/>
  <c r="BP24" i="13" s="1"/>
  <c r="BP25" i="13" s="1"/>
  <c r="BQ11" i="13"/>
  <c r="H10" i="26" l="1"/>
  <c r="H10" i="25"/>
  <c r="H10" i="24"/>
  <c r="H18" i="20"/>
  <c r="H18" i="19"/>
  <c r="H18" i="18"/>
  <c r="H18" i="15"/>
  <c r="H10" i="17"/>
  <c r="BQ22" i="18"/>
  <c r="L19" i="19"/>
  <c r="M19" i="19"/>
  <c r="L19" i="15"/>
  <c r="H19" i="18"/>
  <c r="N19" i="20"/>
  <c r="H19" i="20" s="1"/>
  <c r="O19" i="20"/>
  <c r="M19" i="15"/>
  <c r="P19" i="20"/>
  <c r="Q19" i="20"/>
  <c r="N19" i="15"/>
  <c r="R19" i="20"/>
  <c r="S19" i="20"/>
  <c r="AC19" i="19"/>
  <c r="BQ15" i="24"/>
  <c r="K11" i="26"/>
  <c r="L11" i="25"/>
  <c r="M11" i="25"/>
  <c r="L11" i="17"/>
  <c r="H11" i="24"/>
  <c r="N11" i="26"/>
  <c r="O11" i="26"/>
  <c r="M11" i="17"/>
  <c r="P11" i="26"/>
  <c r="Q11" i="26"/>
  <c r="N11" i="17"/>
  <c r="R11" i="26"/>
  <c r="S11" i="26"/>
  <c r="AC11" i="25"/>
  <c r="BP16" i="21"/>
  <c r="BP15" i="14"/>
  <c r="BP17" i="14" s="1"/>
  <c r="BP21" i="14" s="1"/>
  <c r="H11" i="26" l="1"/>
  <c r="BQ18" i="24"/>
  <c r="L15" i="25"/>
  <c r="K15" i="26"/>
  <c r="M15" i="25"/>
  <c r="L15" i="17"/>
  <c r="H15" i="24"/>
  <c r="N15" i="26"/>
  <c r="O15" i="26"/>
  <c r="M15" i="17"/>
  <c r="P15" i="26"/>
  <c r="Q15" i="26"/>
  <c r="N15" i="17"/>
  <c r="R15" i="26"/>
  <c r="S15" i="26"/>
  <c r="AC15" i="25"/>
  <c r="H19" i="15"/>
  <c r="H11" i="17"/>
  <c r="H19" i="19"/>
  <c r="H11" i="25"/>
  <c r="BQ32" i="13"/>
  <c r="BQ33" i="13" s="1"/>
  <c r="K22" i="20"/>
  <c r="L22" i="19"/>
  <c r="M22" i="19"/>
  <c r="L22" i="15"/>
  <c r="H22" i="15" s="1"/>
  <c r="H22" i="18"/>
  <c r="H32" i="13" s="1"/>
  <c r="N22" i="20"/>
  <c r="O22" i="20"/>
  <c r="M22" i="15"/>
  <c r="P22" i="20"/>
  <c r="Q22" i="20"/>
  <c r="N22" i="15"/>
  <c r="R22" i="20"/>
  <c r="S22" i="20"/>
  <c r="AC22" i="19"/>
  <c r="H15" i="17" l="1"/>
  <c r="H22" i="19"/>
  <c r="BQ18" i="21"/>
  <c r="BQ44" i="13"/>
  <c r="BQ45" i="13" s="1"/>
  <c r="K18" i="22"/>
  <c r="L18" i="22"/>
  <c r="AC18" i="22"/>
  <c r="S18" i="23"/>
  <c r="H22" i="20"/>
  <c r="H15" i="26"/>
  <c r="H15" i="25"/>
  <c r="BQ12" i="13"/>
  <c r="BQ13" i="13" s="1"/>
  <c r="K18" i="25"/>
  <c r="L18" i="25"/>
  <c r="L18" i="17"/>
  <c r="H18" i="24"/>
  <c r="H12" i="13" s="1"/>
  <c r="N18" i="26"/>
  <c r="O18" i="26"/>
  <c r="M18" i="17"/>
  <c r="P18" i="26"/>
  <c r="Q18" i="26"/>
  <c r="N18" i="17"/>
  <c r="R18" i="26"/>
  <c r="S18" i="26"/>
  <c r="AC18" i="25"/>
  <c r="H18" i="17" l="1"/>
  <c r="H18" i="26"/>
  <c r="BQ13" i="21"/>
  <c r="BQ14" i="21" s="1"/>
  <c r="K13" i="22"/>
  <c r="S13" i="23"/>
  <c r="AC13" i="22"/>
  <c r="BQ19" i="21"/>
  <c r="BQ16" i="14"/>
  <c r="J19" i="23"/>
  <c r="L19" i="22"/>
  <c r="AC19" i="22"/>
  <c r="S19" i="23"/>
  <c r="H18" i="25"/>
  <c r="BQ24" i="13" l="1"/>
  <c r="BQ25" i="13" s="1"/>
  <c r="K14" i="22"/>
  <c r="AC14" i="22"/>
  <c r="S14" i="23"/>
  <c r="BQ16" i="21" l="1"/>
  <c r="BQ15" i="14"/>
  <c r="BQ17" i="14" s="1"/>
  <c r="BQ21" i="14" s="1"/>
  <c r="F22" i="14" s="1"/>
  <c r="F10" i="14" s="1"/>
  <c r="F11" i="14" s="1"/>
  <c r="F2" i="4" s="1"/>
  <c r="S16" i="23"/>
  <c r="AC16" i="22"/>
  <c r="F2" i="26" l="1"/>
  <c r="F2" i="27"/>
  <c r="F2" i="25"/>
  <c r="F2" i="24"/>
  <c r="F2" i="23"/>
  <c r="F2" i="22"/>
  <c r="F2" i="20"/>
  <c r="F2" i="21"/>
  <c r="F2" i="19"/>
  <c r="F2" i="15"/>
  <c r="F2" i="17"/>
  <c r="F2" i="16"/>
  <c r="F2" i="18"/>
  <c r="F2" i="14"/>
  <c r="F2" i="12"/>
  <c r="F2" i="13"/>
  <c r="F2" i="11"/>
  <c r="F2" i="10"/>
  <c r="F2" i="8"/>
  <c r="F2" i="9"/>
  <c r="F2" i="7"/>
  <c r="F2" i="5"/>
  <c r="F2" i="6"/>
</calcChain>
</file>

<file path=xl/sharedStrings.xml><?xml version="1.0" encoding="utf-8"?>
<sst xmlns="http://schemas.openxmlformats.org/spreadsheetml/2006/main" count="841" uniqueCount="357">
  <si>
    <t>Percentage Calculation</t>
  </si>
  <si>
    <t>Raised by</t>
  </si>
  <si>
    <t>Report SubTotal</t>
  </si>
  <si>
    <t>customers</t>
  </si>
  <si>
    <t>year</t>
  </si>
  <si>
    <t>month</t>
  </si>
  <si>
    <t>Capex</t>
  </si>
  <si>
    <t>Equity injections</t>
  </si>
  <si>
    <t>Financial year ending: Month to Year (financial year) : period end flag</t>
  </si>
  <si>
    <t>Annual % increase in operating costs index</t>
  </si>
  <si>
    <t>Day in period Annual % increase in operating costs escalation occurs</t>
  </si>
  <si>
    <t>years since Annual % increase in operating costs base date</t>
  </si>
  <si>
    <t>Customers</t>
  </si>
  <si>
    <t>Retained Earnings</t>
  </si>
  <si>
    <t>Model Checks</t>
  </si>
  <si>
    <t>flag</t>
  </si>
  <si>
    <t>Date Result</t>
  </si>
  <si>
    <t>[Modelling contact email address]</t>
  </si>
  <si>
    <t>Report Total</t>
  </si>
  <si>
    <t>MODEL CONSTANTS</t>
  </si>
  <si>
    <t>Market Penetration %</t>
  </si>
  <si>
    <t>Model period start</t>
  </si>
  <si>
    <t>Month to Quarter : period end flag</t>
  </si>
  <si>
    <t>Equity</t>
  </si>
  <si>
    <t>Shareholder Equity</t>
  </si>
  <si>
    <t>index</t>
  </si>
  <si>
    <t>Operating cost POS</t>
  </si>
  <si>
    <t>Retained Earnings BEG</t>
  </si>
  <si>
    <t>[PROJECT NAME] FINANCIAL MODEL</t>
  </si>
  <si>
    <t>Scenario 2</t>
  </si>
  <si>
    <t>Case</t>
  </si>
  <si>
    <t>ID</t>
  </si>
  <si>
    <t>Date raised</t>
  </si>
  <si>
    <t>Cost of Sales as a % of sales</t>
  </si>
  <si>
    <t>HEADERS</t>
  </si>
  <si>
    <t>Period number: Month to Year (financial year) : period end flag</t>
  </si>
  <si>
    <t>Financial year ending: Month to Quarter : period end flag</t>
  </si>
  <si>
    <t>Depreciation</t>
  </si>
  <si>
    <t>Cash outflow from operations</t>
  </si>
  <si>
    <t>Debtors BEG</t>
  </si>
  <si>
    <t>Tax payable POS</t>
  </si>
  <si>
    <t>Equity BEG</t>
  </si>
  <si>
    <t>range end</t>
  </si>
  <si>
    <t>Input differences</t>
  </si>
  <si>
    <t>Base case 3</t>
  </si>
  <si>
    <t>Opening Retained Earnings</t>
  </si>
  <si>
    <t>Annual % increase in operating costs escalation frequency</t>
  </si>
  <si>
    <t>[Timeline label]</t>
  </si>
  <si>
    <t>Month to Quarter : first timeline date</t>
  </si>
  <si>
    <t>Tax payable</t>
  </si>
  <si>
    <t>Total Fixed Assets</t>
  </si>
  <si>
    <t>counter</t>
  </si>
  <si>
    <t>Section</t>
  </si>
  <si>
    <t>Output - Base case 1</t>
  </si>
  <si>
    <t>Source</t>
  </si>
  <si>
    <t>REPORTS</t>
  </si>
  <si>
    <t xml:space="preserve">Resolved by </t>
  </si>
  <si>
    <t>Comments</t>
  </si>
  <si>
    <t>Alerts</t>
  </si>
  <si>
    <t>EQUITY</t>
  </si>
  <si>
    <t>Net cashflow</t>
  </si>
  <si>
    <t>Cost of sales POS</t>
  </si>
  <si>
    <t>Creditors POS</t>
  </si>
  <si>
    <t>KEY</t>
  </si>
  <si>
    <t>Percentage Input</t>
  </si>
  <si>
    <t>For enquiries please contact:</t>
  </si>
  <si>
    <t>Diff Pct</t>
  </si>
  <si>
    <t>Active scenario</t>
  </si>
  <si>
    <t>Sub-section</t>
  </si>
  <si>
    <t>Opening Debtors</t>
  </si>
  <si>
    <t>CUSTOMERS</t>
  </si>
  <si>
    <t>Dividends</t>
  </si>
  <si>
    <t>First modelling column financial year number</t>
  </si>
  <si>
    <t>Model period end: Month to Year (financial year) : period end flag</t>
  </si>
  <si>
    <t>First Annual % increase in operating costs escalation flag</t>
  </si>
  <si>
    <t>Cost of sales</t>
  </si>
  <si>
    <t>Periods per year</t>
  </si>
  <si>
    <t>Checks breached any period</t>
  </si>
  <si>
    <t>Depreciation POS</t>
  </si>
  <si>
    <t>Percentage Result</t>
  </si>
  <si>
    <t>Comparison scenario</t>
  </si>
  <si>
    <t>Scenario 3</t>
  </si>
  <si>
    <t>Error chks</t>
  </si>
  <si>
    <t>Time</t>
  </si>
  <si>
    <t>Resolved?</t>
  </si>
  <si>
    <t>Annual % increase in operating costs annual start escalation rate</t>
  </si>
  <si>
    <t>Revenue per customer</t>
  </si>
  <si>
    <t>ASSETS</t>
  </si>
  <si>
    <t>Financial year end month</t>
  </si>
  <si>
    <t>Months per year</t>
  </si>
  <si>
    <t>Month to Quarter period number counter</t>
  </si>
  <si>
    <t>periods</t>
  </si>
  <si>
    <t>Date Calculation</t>
  </si>
  <si>
    <t>&lt;INSERT LOGO HERE&gt;</t>
  </si>
  <si>
    <t>vw</t>
  </si>
  <si>
    <t>Base case</t>
  </si>
  <si>
    <t>Where</t>
  </si>
  <si>
    <t>Opening Cash</t>
  </si>
  <si>
    <t>EXPENSE</t>
  </si>
  <si>
    <t>Headers</t>
  </si>
  <si>
    <t>Timeline label: Month to Quarter : period end flag</t>
  </si>
  <si>
    <t>Timeline label: Month to SemiAnnual : period end flag</t>
  </si>
  <si>
    <t>Financial year ending: Month to SemiAnnual : period end flag</t>
  </si>
  <si>
    <t>Annual % increase in operating costs escalation duration flag</t>
  </si>
  <si>
    <t>Month to Year (financial year) : period end flag</t>
  </si>
  <si>
    <t>Cash income</t>
  </si>
  <si>
    <t>Net Revenue</t>
  </si>
  <si>
    <t>EBITDA</t>
  </si>
  <si>
    <t>Profit before tax</t>
  </si>
  <si>
    <t>Operating cash flow</t>
  </si>
  <si>
    <t>[do not delete row]</t>
  </si>
  <si>
    <t>TAX</t>
  </si>
  <si>
    <t>Months per period (Primary)</t>
  </si>
  <si>
    <t>Timeline label: Month to Year (financial year) : period end flag</t>
  </si>
  <si>
    <t>Model period end: Month to Quarter : period end flag</t>
  </si>
  <si>
    <t>Model period end: Month to SemiAnnual : period end flag</t>
  </si>
  <si>
    <t>Total Current Assets</t>
  </si>
  <si>
    <t>Creditors BEG</t>
  </si>
  <si>
    <t>Currency Calculation</t>
  </si>
  <si>
    <t>Total</t>
  </si>
  <si>
    <t>Timeline label</t>
  </si>
  <si>
    <t>Difference</t>
  </si>
  <si>
    <t>%</t>
  </si>
  <si>
    <t>Asset life</t>
  </si>
  <si>
    <t>date</t>
  </si>
  <si>
    <t>Annual % increase in operating costs escalation indexation factor</t>
  </si>
  <si>
    <t>Model timelines</t>
  </si>
  <si>
    <t>Month to Year (financial year) : first timeline date</t>
  </si>
  <si>
    <t>plus</t>
  </si>
  <si>
    <t>Balance sheet balances overall</t>
  </si>
  <si>
    <t>Cash outflow from operations POS</t>
  </si>
  <si>
    <t>Unit</t>
  </si>
  <si>
    <t>Comparison column label</t>
  </si>
  <si>
    <t>Base case 1</t>
  </si>
  <si>
    <t>Scenario 4</t>
  </si>
  <si>
    <t>Description</t>
  </si>
  <si>
    <t>Opening Creditors</t>
  </si>
  <si>
    <t>INPUTS</t>
  </si>
  <si>
    <t>Period number: Month to SemiAnnual : period end flag</t>
  </si>
  <si>
    <t>First Annual % increase in operating costs escalation period</t>
  </si>
  <si>
    <t>check</t>
  </si>
  <si>
    <t>Constant</t>
  </si>
  <si>
    <t>KEY OUTPUTS</t>
  </si>
  <si>
    <t>Sheet</t>
  </si>
  <si>
    <t>GBP</t>
  </si>
  <si>
    <t>months</t>
  </si>
  <si>
    <t>Month to SemiAnnual : period end flag</t>
  </si>
  <si>
    <t>Month to SemiAnnual : first timeline date</t>
  </si>
  <si>
    <t>END</t>
  </si>
  <si>
    <t>Standard Input</t>
  </si>
  <si>
    <t>Currency Input</t>
  </si>
  <si>
    <t>Filename</t>
  </si>
  <si>
    <t>Tax rate</t>
  </si>
  <si>
    <t>Base Operating Cost</t>
  </si>
  <si>
    <t>TIME</t>
  </si>
  <si>
    <t>Month to Year (financial year) period number counter</t>
  </si>
  <si>
    <t>Net Assets</t>
  </si>
  <si>
    <t>CFADS</t>
  </si>
  <si>
    <t>Currency Result</t>
  </si>
  <si>
    <t>[Modelling contact]</t>
  </si>
  <si>
    <t>Date</t>
  </si>
  <si>
    <t>OPENING BALANCE SHEET</t>
  </si>
  <si>
    <t>Opening Fixed Assets</t>
  </si>
  <si>
    <t>Opening Equity</t>
  </si>
  <si>
    <t>Annual % increase in operating costs escalation step up frequency flag</t>
  </si>
  <si>
    <t>Operating cost</t>
  </si>
  <si>
    <t>less</t>
  </si>
  <si>
    <t>Creditors</t>
  </si>
  <si>
    <t>Debtors</t>
  </si>
  <si>
    <t>Profit after tax</t>
  </si>
  <si>
    <t>Cash BEG</t>
  </si>
  <si>
    <t>Standard Result</t>
  </si>
  <si>
    <t>Scenario 1</t>
  </si>
  <si>
    <t>Base case 2</t>
  </si>
  <si>
    <t>Period number</t>
  </si>
  <si>
    <t>Addressible Market (customers)</t>
  </si>
  <si>
    <t>Start date</t>
  </si>
  <si>
    <t>Month to SemiAnnual period number counter</t>
  </si>
  <si>
    <t>Cash</t>
  </si>
  <si>
    <t>Fixed Assets BEG</t>
  </si>
  <si>
    <t>Standard Calculation</t>
  </si>
  <si>
    <t>Date Input</t>
  </si>
  <si>
    <t>MODEL RUN INFO</t>
  </si>
  <si>
    <t>Model period end</t>
  </si>
  <si>
    <t>Financial year ending</t>
  </si>
  <si>
    <t>Period number: Month to Quarter : period end flag</t>
  </si>
  <si>
    <t>Period of first Annual % increase in operating costs escalation</t>
  </si>
  <si>
    <t>Revenue</t>
  </si>
  <si>
    <t>Fixed Assets</t>
  </si>
  <si>
    <t>Balance sheet balances</t>
  </si>
  <si>
    <t>Retained earnings this period</t>
  </si>
  <si>
    <t>This sheet section enables navigation</t>
  </si>
  <si>
    <t>Drivers</t>
  </si>
  <si>
    <t>Show Drivers Button</t>
  </si>
  <si>
    <t>X</t>
  </si>
  <si>
    <t>y</t>
  </si>
  <si>
    <t>width</t>
  </si>
  <si>
    <t>height</t>
  </si>
  <si>
    <t>visible</t>
  </si>
  <si>
    <t>Show</t>
  </si>
  <si>
    <t>Hide</t>
  </si>
  <si>
    <t>Base</t>
  </si>
  <si>
    <t>show</t>
  </si>
  <si>
    <t>Actual</t>
  </si>
  <si>
    <t>Charts</t>
  </si>
  <si>
    <t>Show Charts Button</t>
  </si>
  <si>
    <t>Buffer</t>
  </si>
  <si>
    <t>Show Charts</t>
  </si>
  <si>
    <t>Reports</t>
  </si>
  <si>
    <t>Show Reports Button</t>
  </si>
  <si>
    <t>Show Annual/Monthly</t>
  </si>
  <si>
    <t>Annual</t>
  </si>
  <si>
    <t>Monthly</t>
  </si>
  <si>
    <t>Canvas</t>
  </si>
  <si>
    <t>Enables Exports to excel functionalisty</t>
  </si>
  <si>
    <t>Export to excel</t>
  </si>
  <si>
    <t>Export</t>
  </si>
  <si>
    <t>Dashboard Labels</t>
  </si>
  <si>
    <t>Dashbboard Inputs</t>
  </si>
  <si>
    <t>Calculations from Inputs</t>
  </si>
  <si>
    <t>Model Drivers</t>
  </si>
  <si>
    <t>Dropdown lists and labels</t>
  </si>
  <si>
    <t>Supplier Orders:</t>
  </si>
  <si>
    <t>(saved in scenarios</t>
  </si>
  <si>
    <t>(for model drivers</t>
  </si>
  <si>
    <t>(link INC directly to each of these</t>
  </si>
  <si>
    <t>Supplier Deposit:</t>
  </si>
  <si>
    <t>Customer Retention</t>
  </si>
  <si>
    <t>Lead time (months):</t>
  </si>
  <si>
    <t>Customer base order number</t>
  </si>
  <si>
    <t>Units</t>
  </si>
  <si>
    <t>cost per unit:</t>
  </si>
  <si>
    <t>Customer Order Growth annual start escalation rate</t>
  </si>
  <si>
    <t>minimum order:</t>
  </si>
  <si>
    <t>Customer Order Growth escalation frequency</t>
  </si>
  <si>
    <t>Finance</t>
  </si>
  <si>
    <t>minimum stock:</t>
  </si>
  <si>
    <t>Opening Customer Orders Awaiting Fullfilment</t>
  </si>
  <si>
    <t>Customer payment terms (months)</t>
  </si>
  <si>
    <t>Months</t>
  </si>
  <si>
    <t>Years</t>
  </si>
  <si>
    <t>Customer Orders:</t>
  </si>
  <si>
    <t>Sales Price Unit</t>
  </si>
  <si>
    <t>Jan</t>
  </si>
  <si>
    <t>Customer base monthly order:</t>
  </si>
  <si>
    <t>Contract Length</t>
  </si>
  <si>
    <t>Feb</t>
  </si>
  <si>
    <t>Customer payment terms (months):</t>
  </si>
  <si>
    <t>Invoice Term</t>
  </si>
  <si>
    <t>Mar</t>
  </si>
  <si>
    <t>sales price (per unit):</t>
  </si>
  <si>
    <t>Apr</t>
  </si>
  <si>
    <t>customer contract length (months):</t>
  </si>
  <si>
    <t>May</t>
  </si>
  <si>
    <t>Annual Growth Rate:</t>
  </si>
  <si>
    <t>Fixed operating cost base</t>
  </si>
  <si>
    <t>Jun</t>
  </si>
  <si>
    <t>Customer Retention:</t>
  </si>
  <si>
    <t>Fixed Operating Cost Growth Rate annual start escalation rate</t>
  </si>
  <si>
    <t>Jul</t>
  </si>
  <si>
    <t>Fixed Operating Cost Growth Rate escalation frequency</t>
  </si>
  <si>
    <t>Aug</t>
  </si>
  <si>
    <t>Expense:</t>
  </si>
  <si>
    <t>Variable Operating Costs as a % of sales</t>
  </si>
  <si>
    <t>Sep</t>
  </si>
  <si>
    <t>fixed operating cost (FOC)</t>
  </si>
  <si>
    <t>Oct</t>
  </si>
  <si>
    <t>FOC annual growth rate</t>
  </si>
  <si>
    <t>Nov</t>
  </si>
  <si>
    <t>Variable operating costs as a % of sales</t>
  </si>
  <si>
    <t>Minimum quantity before reorder</t>
  </si>
  <si>
    <t>Dec</t>
  </si>
  <si>
    <t>Supplier order deposit</t>
  </si>
  <si>
    <t>Order lead time (months)</t>
  </si>
  <si>
    <t>Supplier price per unit</t>
  </si>
  <si>
    <t>Minimum supplier order quantity</t>
  </si>
  <si>
    <t>Opening Units on order</t>
  </si>
  <si>
    <t>Start Date</t>
  </si>
  <si>
    <t>Opening Units in stock</t>
  </si>
  <si>
    <t>IF Enabled</t>
  </si>
  <si>
    <t>unchecked</t>
  </si>
  <si>
    <t>Opening Units in use</t>
  </si>
  <si>
    <t>IF Start Month</t>
  </si>
  <si>
    <t>IF Start Year</t>
  </si>
  <si>
    <t>End Date</t>
  </si>
  <si>
    <t>Opening Share Capital</t>
  </si>
  <si>
    <t>IF End Month</t>
  </si>
  <si>
    <t>IF End Year</t>
  </si>
  <si>
    <t>Opening Deferred Income</t>
  </si>
  <si>
    <t>Opening Inventory</t>
  </si>
  <si>
    <t>TF Enabled</t>
  </si>
  <si>
    <t>TF Start Month</t>
  </si>
  <si>
    <t>TF Start Year</t>
  </si>
  <si>
    <t>TF End Month</t>
  </si>
  <si>
    <t>Charts Drop Down</t>
  </si>
  <si>
    <t>TF End Year</t>
  </si>
  <si>
    <t>Days in period</t>
  </si>
  <si>
    <t>day</t>
  </si>
  <si>
    <t>debt day count convention</t>
  </si>
  <si>
    <t>Year 1 / 2</t>
  </si>
  <si>
    <t>AF Enabled</t>
  </si>
  <si>
    <t>Year 2 / 3</t>
  </si>
  <si>
    <t>AF Start Month</t>
  </si>
  <si>
    <t>Year 3 / 4</t>
  </si>
  <si>
    <t>AF Start Year</t>
  </si>
  <si>
    <t>Invoice Finance Enabled beginning date</t>
  </si>
  <si>
    <t>Year 4 / 5</t>
  </si>
  <si>
    <t>Invoice Finance Enabled end date</t>
  </si>
  <si>
    <t>AF End Month</t>
  </si>
  <si>
    <t>Invoice Finance Advance %</t>
  </si>
  <si>
    <t>AF End Year</t>
  </si>
  <si>
    <t>All in Invoice Finance annual interest rate</t>
  </si>
  <si>
    <t>Opening Invoice finance balance</t>
  </si>
  <si>
    <t>IF Interest Rate</t>
  </si>
  <si>
    <t>IF Drawdown</t>
  </si>
  <si>
    <t>Trade finance enabled end date</t>
  </si>
  <si>
    <t>TF Interest Rate</t>
  </si>
  <si>
    <t>Trade finance enabled beginning date</t>
  </si>
  <si>
    <t>TF Drawdown</t>
  </si>
  <si>
    <t>Opening Trade finance balance</t>
  </si>
  <si>
    <t>All in Trade finance annual interest rate</t>
  </si>
  <si>
    <t>AF Interest Rate</t>
  </si>
  <si>
    <t>Trade finance Advance %</t>
  </si>
  <si>
    <t>AF Drawdown</t>
  </si>
  <si>
    <t>Asset Finance Enabled end date</t>
  </si>
  <si>
    <t>Asset Finance Enabled beginning date</t>
  </si>
  <si>
    <t>Asset Finance Period</t>
  </si>
  <si>
    <t>Asset Finance Advance %</t>
  </si>
  <si>
    <t>Opening Asset Finance balance</t>
  </si>
  <si>
    <t>offset</t>
  </si>
  <si>
    <t>Chart offsets</t>
  </si>
  <si>
    <t>SQRMonthly</t>
  </si>
  <si>
    <t>SQRMonthly!D2</t>
  </si>
  <si>
    <t>Dates</t>
  </si>
  <si>
    <t/>
  </si>
  <si>
    <t>Balance Sheet</t>
  </si>
  <si>
    <t>Cash Balance</t>
  </si>
  <si>
    <t>Invoice Finance Balance</t>
  </si>
  <si>
    <t>Trade Finance Balance</t>
  </si>
  <si>
    <t>Asset Finance Balance</t>
  </si>
  <si>
    <t>Income Statement</t>
  </si>
  <si>
    <t>Income</t>
  </si>
  <si>
    <t>EBIT</t>
  </si>
  <si>
    <t>Profit before Tax</t>
  </si>
  <si>
    <t>Retained Earning this period</t>
  </si>
  <si>
    <t>Variable Expense</t>
  </si>
  <si>
    <t>Fixed Expense</t>
  </si>
  <si>
    <t>Invoice Finance</t>
  </si>
  <si>
    <t>Trade Finance</t>
  </si>
  <si>
    <t>Asset Finance</t>
  </si>
  <si>
    <t>Corporation Tax</t>
  </si>
  <si>
    <t>Inventory Report</t>
  </si>
  <si>
    <t>Customer orders waiting</t>
  </si>
  <si>
    <t>Units on order</t>
  </si>
  <si>
    <t>Units in stock</t>
  </si>
  <si>
    <t>Units in Use</t>
  </si>
  <si>
    <t>Units retired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</si>
</sst>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dd/mm/yyyy;@"/>
    <numFmt numFmtId="165" formatCode="#,##0_);\(#,##0\);&quot;-  &quot;;&quot; &quot;@&quot; &quot;"/>
    <numFmt numFmtId="166" formatCode="#,##0_);\(#,##0\);&quot;-  &quot;;&quot; &quot;@"/>
    <numFmt numFmtId="167" formatCode="dd\ mmm\ yy_);\(###0\);&quot;-  &quot;;&quot; &quot;@&quot; &quot;"/>
    <numFmt numFmtId="168" formatCode="#,##0.0000_);\(#,##0.0000\);&quot;-  &quot;;&quot; &quot;@&quot; &quot;"/>
    <numFmt numFmtId="169" formatCode="0.00%_);\-0.00%_);&quot;-  &quot;;&quot; &quot;@&quot; &quot;"/>
    <numFmt numFmtId="170" formatCode="dd\ mmm\ yyyy_);\(###0\);&quot;-  &quot;;&quot; &quot;@&quot; &quot;"/>
    <numFmt numFmtId="171" formatCode="###0_);\(###0\);&quot;-  &quot;;&quot; &quot;@&quot; &quot;"/>
    <numFmt numFmtId="172" formatCode="[$-F400]h:mm:ss\ AM/PM"/>
    <numFmt numFmtId="173" formatCode="dd/mmm/yy_);;&quot;-  &quot;;&quot; &quot;@"/>
    <numFmt numFmtId="174" formatCode="&quot;tu&quot;;;&quot;vw&quot;"/>
    <numFmt numFmtId="175" formatCode="#,##0.000_);\(#,##0.000\);&quot;-  &quot;;&quot; &quot;@"/>
    <numFmt numFmtId="176" formatCode="0%_);\-0%_);&quot;-  &quot;;&quot; &quot;@&quot; &quot;"/>
    <numFmt numFmtId="177" formatCode="0;0;&quot;-&quot;"/>
    <numFmt numFmtId="178" formatCode="0.00%;\-0.00%_);&quot;-  &quot;;&quot; &quot;@&quot; &quot;"/>
    <numFmt numFmtId="179" formatCode="#,##0.0000;\(#,##0.0000\);&quot;-  &quot;;&quot; &quot;@&quot; &quot;"/>
    <numFmt numFmtId="180" formatCode="mmm\-yyyy"/>
  </numFmts>
  <fonts count="61">
    <font>
      <sz val="8"/>
      <color theme="1"/>
      <name val="Tahoma"/>
      <family val="2"/>
    </font>
    <font>
      <sz val="10"/>
      <name val="Arial"/>
      <family val="2"/>
    </font>
    <font>
      <sz val="11"/>
      <color theme="1"/>
      <name val="Calibri"/>
      <family val="2"/>
      <scheme val="minor"/>
    </font>
    <font>
      <u/>
      <sz val="8"/>
      <color theme="10"/>
      <name val="Tahoma"/>
      <family val="2"/>
    </font>
    <font>
      <sz val="10"/>
      <color rgb="FF000000"/>
      <name val="Arial"/>
      <family val="2"/>
    </font>
    <font>
      <sz val="10"/>
      <color rgb="FF0000FF"/>
      <name val="Arial"/>
      <family val="2"/>
    </font>
    <font>
      <sz val="10"/>
      <color rgb="FFFF0000"/>
      <name val="Arial"/>
      <family val="2"/>
    </font>
    <font>
      <b/>
      <sz val="10"/>
      <name val="Arial"/>
      <family val="2"/>
    </font>
    <font>
      <sz val="10"/>
      <color theme="1"/>
      <name val="Arial"/>
      <family val="2"/>
    </font>
    <font>
      <b/>
      <sz val="14"/>
      <name val="Arial"/>
      <family val="2"/>
    </font>
    <font>
      <b/>
      <sz val="10"/>
      <color rgb="FF0000FF"/>
      <name val="Arial"/>
      <family val="2"/>
    </font>
    <font>
      <u/>
      <sz val="10"/>
      <color rgb="FF0000FF"/>
      <name val="Arial"/>
      <family val="2"/>
    </font>
    <font>
      <b/>
      <sz val="10"/>
      <color rgb="FFFF0000"/>
      <name val="Arial"/>
      <family val="2"/>
    </font>
    <font>
      <b/>
      <sz val="20"/>
      <name val="Arial"/>
      <family val="2"/>
    </font>
    <font>
      <u/>
      <sz val="10"/>
      <name val="Arial"/>
      <family val="2"/>
    </font>
    <font>
      <sz val="16"/>
      <color indexed="12"/>
      <name val="Arial"/>
      <family val="2"/>
    </font>
    <font>
      <b/>
      <sz val="10"/>
      <color rgb="FF000000"/>
      <name val="Arial"/>
      <family val="2"/>
    </font>
    <font>
      <u/>
      <sz val="12"/>
      <color theme="10"/>
      <name val="Tahoma"/>
      <family val="2"/>
    </font>
    <font>
      <i/>
      <sz val="10"/>
      <name val="Arial"/>
      <family val="2"/>
    </font>
    <font>
      <u/>
      <sz val="10"/>
      <color rgb="FFFF0000"/>
      <name val="Arial"/>
      <family val="2"/>
    </font>
    <font>
      <sz val="20"/>
      <name val="Arial"/>
      <family val="2"/>
    </font>
    <font>
      <u/>
      <sz val="10"/>
      <color rgb="FF000000"/>
      <name val="Arial"/>
      <family val="2"/>
    </font>
    <font>
      <u/>
      <sz val="20"/>
      <name val="Arial"/>
      <family val="2"/>
    </font>
    <font>
      <sz val="8"/>
      <color theme="1"/>
      <name val="Times New Roman"/>
      <family val="1"/>
    </font>
    <font>
      <u/>
      <sz val="10"/>
      <color rgb="FF00B050"/>
      <name val="Arial"/>
      <family val="2"/>
    </font>
    <font>
      <sz val="10"/>
      <color theme="0" tint="-0.24991607409894101"/>
      <name val="Wingdings 3"/>
      <family val="1"/>
      <charset val="2"/>
    </font>
    <font>
      <sz val="10"/>
      <color theme="0" tint="-0.24994659260841701"/>
      <name val="Arial"/>
      <family val="2"/>
    </font>
    <font>
      <sz val="8"/>
      <color theme="1"/>
      <name val="Arial"/>
      <family val="2"/>
    </font>
    <font>
      <sz val="36"/>
      <color theme="0" tint="-0.24994659260841701"/>
      <name val="Wingdings 3"/>
      <family val="1"/>
      <charset val="2"/>
    </font>
    <font>
      <sz val="11"/>
      <color theme="1"/>
      <name val="Arial"/>
      <family val="2"/>
    </font>
    <font>
      <b/>
      <sz val="12"/>
      <name val="Arial"/>
      <family val="2"/>
    </font>
    <font>
      <b/>
      <u/>
      <sz val="12"/>
      <color rgb="FF00B050"/>
      <name val="Arial"/>
      <family val="2"/>
    </font>
    <font>
      <sz val="10"/>
      <color rgb="FF00B050"/>
      <name val="Arial"/>
      <family val="2"/>
    </font>
    <font>
      <sz val="10"/>
      <color indexed="12"/>
      <name val="Arial"/>
      <family val="2"/>
    </font>
    <font>
      <sz val="12"/>
      <color theme="1"/>
      <name val="Times New Roman"/>
      <family val="1"/>
    </font>
    <font>
      <sz val="8"/>
      <name val="Arial"/>
      <family val="2"/>
    </font>
    <font>
      <b/>
      <sz val="18"/>
      <name val="Circular Pro Black"/>
      <family val="2"/>
    </font>
    <font>
      <sz val="10"/>
      <color theme="0" tint="-0.24994659260841701"/>
      <name val="Wingdings 3"/>
      <family val="1"/>
      <charset val="2"/>
    </font>
    <font>
      <sz val="10"/>
      <color theme="0" tint="-0.24991607409894101"/>
      <name val="Arial"/>
      <family val="2"/>
    </font>
    <font>
      <sz val="10"/>
      <color theme="1"/>
      <name val="Times New Roman"/>
      <family val="1"/>
    </font>
    <font>
      <sz val="10"/>
      <name val="Circular Pro Bold"/>
      <family val="2"/>
    </font>
    <font>
      <u/>
      <sz val="12"/>
      <color rgb="FF0000FF"/>
      <name val="Arial"/>
      <family val="2"/>
    </font>
    <font>
      <u/>
      <sz val="10"/>
      <color theme="0" tint="-0.24994659260841701"/>
      <name val="Arial"/>
      <family val="2"/>
    </font>
    <font>
      <sz val="10"/>
      <color indexed="10"/>
      <name val="Arial"/>
      <family val="2"/>
    </font>
    <font>
      <sz val="16"/>
      <color theme="0" tint="-0.24994659260841701"/>
      <name val="Arial"/>
      <family val="2"/>
    </font>
    <font>
      <sz val="18"/>
      <name val="Arial"/>
      <family val="2"/>
    </font>
    <font>
      <u/>
      <sz val="12"/>
      <color rgb="FF00B050"/>
      <name val="Arial"/>
      <family val="2"/>
    </font>
    <font>
      <b/>
      <sz val="10"/>
      <color theme="1"/>
      <name val="Arial"/>
      <family val="2"/>
    </font>
    <font>
      <b/>
      <u/>
      <sz val="14"/>
      <color theme="1"/>
      <name val="Times New Roman"/>
      <family val="1"/>
    </font>
    <font>
      <sz val="11"/>
      <name val="Calibri"/>
      <family val="2"/>
      <scheme val="minor"/>
    </font>
    <font>
      <sz val="8"/>
      <color theme="1"/>
      <name val="Tahoma"/>
      <family val="2"/>
    </font>
    <font>
      <sz val="11"/>
      <color theme="1"/>
      <name val="Calibri"/>
    </font>
    <font>
      <b/>
      <sz val="12"/>
      <color rgb="FF000000"/>
      <name val="Open Sans"/>
    </font>
    <font>
      <sz val="10"/>
      <name val="Arial"/>
    </font>
    <font>
      <sz val="10"/>
      <color theme="1"/>
      <name val="Arial"/>
    </font>
    <font>
      <sz val="10"/>
      <color rgb="FF000000"/>
      <name val="Arial"/>
    </font>
    <font>
      <sz val="10"/>
      <color rgb="FF000000"/>
      <name val="Open Sans"/>
    </font>
    <font>
      <sz val="10"/>
      <color theme="1"/>
      <name val="Calibri"/>
    </font>
    <font>
      <b/>
      <sz val="11"/>
      <color theme="1"/>
      <name val="Calibri"/>
    </font>
    <font>
      <b/>
      <sz val="10"/>
      <color theme="1"/>
      <name val="Tahoma"/>
    </font>
    <font>
      <sz val="10"/>
      <color rgb="FF000000"/>
      <name val="Calibri"/>
    </font>
  </fonts>
  <fills count="18">
    <fill>
      <patternFill patternType="none"/>
    </fill>
    <fill>
      <patternFill patternType="gray125"/>
    </fill>
    <fill>
      <patternFill patternType="solid">
        <fgColor rgb="FFFFFFE5"/>
        <bgColor indexed="64"/>
      </patternFill>
    </fill>
    <fill>
      <patternFill patternType="solid">
        <fgColor rgb="FFC0C0C0"/>
        <bgColor indexed="64"/>
      </patternFill>
    </fill>
    <fill>
      <patternFill patternType="solid">
        <fgColor rgb="FFFFFF99"/>
        <bgColor indexed="64"/>
      </patternFill>
    </fill>
    <fill>
      <patternFill patternType="solid">
        <fgColor theme="8" tint="0.59996337778862885"/>
        <bgColor indexed="64"/>
      </patternFill>
    </fill>
    <fill>
      <patternFill patternType="solid">
        <fgColor rgb="FFFFFF00"/>
        <bgColor indexed="64"/>
      </patternFill>
    </fill>
    <fill>
      <patternFill patternType="solid">
        <fgColor rgb="FF92D050"/>
        <bgColor indexed="64"/>
      </patternFill>
    </fill>
    <fill>
      <patternFill patternType="solid">
        <fgColor rgb="FFFFFFAF"/>
        <bgColor indexed="64"/>
      </patternFill>
    </fill>
    <fill>
      <patternFill patternType="solid">
        <fgColor rgb="FFD9D9D9"/>
        <bgColor indexed="64"/>
      </patternFill>
    </fill>
    <fill>
      <patternFill patternType="solid">
        <fgColor indexed="41"/>
        <bgColor indexed="64"/>
      </patternFill>
    </fill>
    <fill>
      <patternFill patternType="solid">
        <fgColor rgb="FFCCFFFF"/>
        <bgColor indexed="64"/>
      </patternFill>
    </fill>
    <fill>
      <patternFill patternType="solid">
        <fgColor rgb="FFE9F5DB"/>
        <bgColor indexed="64"/>
      </patternFill>
    </fill>
    <fill>
      <patternFill patternType="solid">
        <fgColor rgb="FFFF0000"/>
        <bgColor indexed="64"/>
      </patternFill>
    </fill>
    <fill>
      <patternFill patternType="solid">
        <bgColor rgb="FF999999"/>
      </patternFill>
    </fill>
    <fill>
      <patternFill patternType="solid">
        <fgColor rgb="FFFFFF00"/>
        <bgColor rgb="FFFEFF03"/>
      </patternFill>
    </fill>
    <fill>
      <patternFill patternType="solid">
        <fgColor rgb="FF92D050"/>
        <bgColor rgb="FF00FF00"/>
      </patternFill>
    </fill>
    <fill>
      <patternFill patternType="solid">
        <fgColor rgb="FF92D050"/>
        <bgColor rgb="FFFFFFFF"/>
      </patternFill>
    </fill>
  </fills>
  <borders count="15">
    <border>
      <left/>
      <right/>
      <top/>
      <bottom/>
      <diagonal/>
    </border>
    <border>
      <left style="thin">
        <color theme="0" tint="-0.24991607409894101"/>
      </left>
      <right/>
      <top style="thin">
        <color theme="0" tint="-0.24991607409894101"/>
      </top>
      <bottom style="thin">
        <color theme="0" tint="-0.24991607409894101"/>
      </bottom>
      <diagonal/>
    </border>
    <border>
      <left/>
      <right/>
      <top style="medium">
        <color auto="1"/>
      </top>
      <bottom style="medium">
        <color auto="1"/>
      </bottom>
      <diagonal/>
    </border>
    <border>
      <left/>
      <right/>
      <top style="medium">
        <color auto="1"/>
      </top>
      <bottom style="double">
        <color auto="1"/>
      </bottom>
      <diagonal/>
    </border>
    <border>
      <left/>
      <right/>
      <top style="thin">
        <color rgb="FF808080"/>
      </top>
      <bottom style="thin">
        <color rgb="FF808080"/>
      </bottom>
      <diagonal/>
    </border>
    <border>
      <left/>
      <right/>
      <top/>
      <bottom style="thin">
        <color rgb="FF808080"/>
      </bottom>
      <diagonal/>
    </border>
    <border>
      <left style="thin">
        <color theme="0" tint="-0.24991607409894101"/>
      </left>
      <right style="thin">
        <color theme="0" tint="-0.24991607409894101"/>
      </right>
      <top style="thin">
        <color theme="0" tint="-0.24991607409894101"/>
      </top>
      <bottom style="thin">
        <color theme="0" tint="-0.24991607409894101"/>
      </bottom>
      <diagonal/>
    </border>
    <border>
      <left/>
      <right/>
      <top style="thin">
        <color rgb="FF808080"/>
      </top>
      <bottom/>
      <diagonal/>
    </border>
    <border>
      <left style="thin">
        <color theme="0" tint="-0.24991607409894101"/>
      </left>
      <right style="thin">
        <color theme="0" tint="-0.24991607409894101"/>
      </right>
      <top/>
      <bottom style="thin">
        <color theme="0" tint="-0.24991607409894101"/>
      </bottom>
      <diagonal/>
    </border>
    <border>
      <left style="hair">
        <color theme="0" tint="-0.24991607409894101"/>
      </left>
      <right style="hair">
        <color indexed="64"/>
      </right>
      <top style="hair">
        <color theme="0" tint="-0.24991607409894101"/>
      </top>
      <bottom style="hair">
        <color theme="0" tint="-0.24991607409894101"/>
      </bottom>
      <diagonal/>
    </border>
    <border>
      <left style="thin">
        <color theme="0" tint="-0.24991607409894101"/>
      </left>
      <right style="thin">
        <color theme="0" tint="-0.24991607409894101"/>
      </right>
      <top style="thin">
        <color theme="0" tint="-0.24991607409894101"/>
      </top>
      <bottom/>
      <diagonal/>
    </border>
    <border>
      <left/>
      <right/>
      <top/>
      <bottom style="thin">
        <color indexed="64"/>
      </bottom>
      <diagonal/>
    </border>
    <border>
      <left style="hair">
        <color theme="0"/>
      </left>
      <right style="hair">
        <color indexed="64"/>
      </right>
      <top style="hair">
        <color theme="0"/>
      </top>
      <bottom style="hair">
        <color theme="0"/>
      </bottom>
      <diagonal/>
    </border>
    <border>
      <left style="thin">
        <color theme="0"/>
      </left>
      <right/>
      <top style="thin">
        <color theme="0"/>
      </top>
      <bottom style="thin">
        <color theme="0"/>
      </bottom>
      <diagonal/>
    </border>
    <border>
      <left/>
      <right/>
      <top style="thin">
        <color indexed="64"/>
      </top>
      <bottom style="thin">
        <color indexed="64"/>
      </bottom>
      <diagonal/>
    </border>
  </borders>
  <cellStyleXfs count="36">
    <xf numFmtId="165" fontId="0" fillId="0" borderId="0" applyFont="0" applyFill="0" applyBorder="0" applyProtection="0">
      <alignment vertical="top"/>
    </xf>
    <xf numFmtId="165" fontId="1" fillId="0" borderId="0" applyBorder="0">
      <alignment vertical="top"/>
    </xf>
    <xf numFmtId="169" fontId="1" fillId="0" borderId="0" applyBorder="0">
      <alignment vertical="top"/>
    </xf>
    <xf numFmtId="165" fontId="1" fillId="0" borderId="0" applyBorder="0">
      <alignment vertical="top"/>
    </xf>
    <xf numFmtId="167" fontId="1" fillId="0" borderId="0" applyBorder="0">
      <alignment vertical="top"/>
    </xf>
    <xf numFmtId="166" fontId="1" fillId="0" borderId="0" applyFont="0" applyFill="0" applyBorder="0" applyProtection="0">
      <alignment vertical="top"/>
    </xf>
    <xf numFmtId="170" fontId="1" fillId="0" borderId="0" applyFont="0" applyFill="0" applyBorder="0" applyProtection="0">
      <alignment vertical="top"/>
    </xf>
    <xf numFmtId="170" fontId="1" fillId="0" borderId="0" applyFont="0" applyFill="0" applyBorder="0" applyProtection="0">
      <alignment vertical="top"/>
    </xf>
    <xf numFmtId="167" fontId="1" fillId="0" borderId="0" applyFont="0" applyFill="0" applyBorder="0" applyProtection="0">
      <alignment vertical="top"/>
    </xf>
    <xf numFmtId="167" fontId="1" fillId="0" borderId="0" applyFont="0" applyFill="0" applyBorder="0" applyProtection="0">
      <alignment vertical="top"/>
    </xf>
    <xf numFmtId="179" fontId="1" fillId="0" borderId="0" applyFont="0" applyFill="0" applyBorder="0" applyProtection="0">
      <alignment vertical="top"/>
    </xf>
    <xf numFmtId="168" fontId="2" fillId="0" borderId="0" applyFont="0" applyFill="0" applyBorder="0" applyProtection="0">
      <alignment vertical="top"/>
    </xf>
    <xf numFmtId="168" fontId="1" fillId="0" borderId="0" applyFont="0" applyFill="0" applyBorder="0" applyProtection="0">
      <alignment vertical="top"/>
    </xf>
    <xf numFmtId="0" fontId="3" fillId="0" borderId="0" applyNumberFormat="0" applyFill="0" applyBorder="0" applyAlignment="0" applyProtection="0"/>
    <xf numFmtId="169" fontId="4" fillId="2" borderId="1" applyProtection="0">
      <alignment vertical="top"/>
    </xf>
    <xf numFmtId="165" fontId="4" fillId="2" borderId="1" applyProtection="0">
      <alignment vertical="top"/>
    </xf>
    <xf numFmtId="164" fontId="4" fillId="2" borderId="1" applyProtection="0">
      <alignment vertical="top"/>
    </xf>
    <xf numFmtId="165" fontId="4" fillId="2" borderId="1" applyProtection="0">
      <alignment vertical="top"/>
    </xf>
    <xf numFmtId="165" fontId="1" fillId="0" borderId="0" applyFont="0" applyFill="0" applyBorder="0" applyProtection="0">
      <alignment vertical="top"/>
    </xf>
    <xf numFmtId="165" fontId="1" fillId="0" borderId="0" applyFont="0" applyFill="0" applyBorder="0" applyProtection="0">
      <alignment vertical="top"/>
    </xf>
    <xf numFmtId="165" fontId="2" fillId="0" borderId="0" applyFont="0" applyFill="0" applyBorder="0" applyProtection="0">
      <alignment vertical="top"/>
    </xf>
    <xf numFmtId="165" fontId="2" fillId="0" borderId="0" applyFont="0" applyFill="0" applyBorder="0" applyProtection="0">
      <alignment vertical="top"/>
    </xf>
    <xf numFmtId="165" fontId="1" fillId="0" borderId="0" applyFont="0" applyFill="0" applyBorder="0" applyProtection="0">
      <alignment vertical="top"/>
    </xf>
    <xf numFmtId="178" fontId="50" fillId="0" borderId="0" applyFont="0" applyFill="0" applyBorder="0" applyProtection="0">
      <alignment vertical="top"/>
    </xf>
    <xf numFmtId="169" fontId="1" fillId="0" borderId="0" applyFont="0" applyFill="0" applyBorder="0" applyProtection="0">
      <alignment vertical="top"/>
    </xf>
    <xf numFmtId="169" fontId="2" fillId="0" borderId="0" applyFont="0" applyFill="0" applyBorder="0" applyProtection="0">
      <alignment vertical="top"/>
    </xf>
    <xf numFmtId="169" fontId="1" fillId="0" borderId="0" applyFont="0" applyFill="0" applyBorder="0" applyProtection="0">
      <alignment vertical="top"/>
    </xf>
    <xf numFmtId="165" fontId="50" fillId="0" borderId="2" applyNumberFormat="0" applyFont="0" applyFill="0" applyAlignment="0">
      <alignment vertical="top"/>
    </xf>
    <xf numFmtId="165" fontId="50" fillId="0" borderId="3" applyNumberFormat="0" applyFont="0" applyFill="0" applyAlignment="0">
      <alignment vertical="top"/>
    </xf>
    <xf numFmtId="166" fontId="1" fillId="0" borderId="0" applyBorder="0">
      <alignment vertical="top"/>
    </xf>
    <xf numFmtId="9" fontId="1" fillId="0" borderId="0" applyBorder="0">
      <alignment vertical="top"/>
    </xf>
    <xf numFmtId="166" fontId="1" fillId="0" borderId="0" applyBorder="0">
      <alignment vertical="top"/>
    </xf>
    <xf numFmtId="167" fontId="4" fillId="0" borderId="0" applyBorder="0">
      <alignment vertical="top"/>
    </xf>
    <xf numFmtId="171" fontId="1" fillId="0" borderId="0" applyFont="0" applyFill="0" applyBorder="0" applyProtection="0">
      <alignment vertical="top"/>
    </xf>
    <xf numFmtId="171" fontId="1" fillId="0" borderId="0" applyFont="0" applyFill="0" applyBorder="0" applyProtection="0">
      <alignment vertical="top"/>
    </xf>
    <xf numFmtId="0" fontId="51" fillId="0" borderId="0"/>
  </cellStyleXfs>
  <cellXfs count="333">
    <xf numFmtId="165" fontId="0" fillId="0" borderId="0" xfId="0">
      <alignment vertical="top"/>
    </xf>
    <xf numFmtId="165" fontId="0" fillId="0" borderId="2" xfId="27" applyFont="1">
      <alignment vertical="top"/>
    </xf>
    <xf numFmtId="165" fontId="1" fillId="0" borderId="0" xfId="1">
      <alignment vertical="top"/>
    </xf>
    <xf numFmtId="165" fontId="5" fillId="0" borderId="0" xfId="1" applyFont="1">
      <alignment vertical="top"/>
    </xf>
    <xf numFmtId="165" fontId="6" fillId="0" borderId="0" xfId="1" applyFont="1">
      <alignment vertical="top"/>
    </xf>
    <xf numFmtId="171" fontId="1" fillId="0" borderId="0" xfId="1" applyNumberFormat="1">
      <alignment vertical="top"/>
    </xf>
    <xf numFmtId="166" fontId="1" fillId="0" borderId="0" xfId="29">
      <alignment vertical="top"/>
    </xf>
    <xf numFmtId="166" fontId="1" fillId="0" borderId="0" xfId="5" applyFont="1">
      <alignment vertical="top"/>
    </xf>
    <xf numFmtId="167" fontId="7" fillId="0" borderId="0" xfId="9" applyFont="1">
      <alignment vertical="top"/>
    </xf>
    <xf numFmtId="166" fontId="1" fillId="3" borderId="0" xfId="5" applyFont="1" applyFill="1" applyAlignment="1">
      <alignment horizontal="right" vertical="top"/>
    </xf>
    <xf numFmtId="166" fontId="1" fillId="0" borderId="4" xfId="29" applyBorder="1">
      <alignment vertical="top"/>
    </xf>
    <xf numFmtId="167" fontId="1" fillId="0" borderId="0" xfId="4">
      <alignment vertical="top"/>
    </xf>
    <xf numFmtId="165" fontId="6" fillId="0" borderId="5" xfId="1" applyFont="1" applyBorder="1">
      <alignment vertical="top"/>
    </xf>
    <xf numFmtId="167" fontId="6" fillId="0" borderId="0" xfId="4" applyFont="1">
      <alignment vertical="top"/>
    </xf>
    <xf numFmtId="166" fontId="1" fillId="0" borderId="2" xfId="27" applyNumberFormat="1" applyFont="1">
      <alignment vertical="top"/>
    </xf>
    <xf numFmtId="166" fontId="8" fillId="0" borderId="0" xfId="0" applyNumberFormat="1" applyFont="1">
      <alignment vertical="top"/>
    </xf>
    <xf numFmtId="165" fontId="4" fillId="4" borderId="1" xfId="17" applyFill="1" applyProtection="1">
      <alignment vertical="top"/>
      <protection locked="0"/>
    </xf>
    <xf numFmtId="165" fontId="9" fillId="5" borderId="0" xfId="18" applyFont="1" applyFill="1" applyAlignment="1">
      <alignment vertical="center"/>
    </xf>
    <xf numFmtId="165" fontId="1" fillId="5" borderId="0" xfId="18" applyFont="1" applyFill="1">
      <alignment vertical="top"/>
    </xf>
    <xf numFmtId="171" fontId="1" fillId="0" borderId="0" xfId="5" applyNumberFormat="1" applyFont="1">
      <alignment vertical="top"/>
    </xf>
    <xf numFmtId="165" fontId="4" fillId="0" borderId="0" xfId="18" applyFont="1">
      <alignment vertical="top"/>
    </xf>
    <xf numFmtId="165" fontId="10" fillId="0" borderId="0" xfId="18" applyFont="1">
      <alignment vertical="top"/>
    </xf>
    <xf numFmtId="169" fontId="4" fillId="4" borderId="1" xfId="14" applyFill="1" applyProtection="1">
      <alignment vertical="top"/>
      <protection locked="0"/>
    </xf>
    <xf numFmtId="165" fontId="7" fillId="0" borderId="0" xfId="0" applyFont="1">
      <alignment vertical="top"/>
    </xf>
    <xf numFmtId="165" fontId="6" fillId="0" borderId="0" xfId="18" applyFont="1">
      <alignment vertical="top"/>
    </xf>
    <xf numFmtId="169" fontId="5" fillId="0" borderId="0" xfId="2" applyFont="1">
      <alignment vertical="top"/>
    </xf>
    <xf numFmtId="166" fontId="8" fillId="0" borderId="4" xfId="0" applyNumberFormat="1" applyFont="1" applyBorder="1">
      <alignment vertical="top"/>
    </xf>
    <xf numFmtId="168" fontId="5" fillId="0" borderId="0" xfId="1" applyNumberFormat="1" applyFont="1">
      <alignment vertical="top"/>
    </xf>
    <xf numFmtId="165" fontId="7" fillId="0" borderId="0" xfId="18" applyFont="1">
      <alignment vertical="top"/>
    </xf>
    <xf numFmtId="165" fontId="6" fillId="6" borderId="1" xfId="17" applyFont="1" applyFill="1" applyProtection="1">
      <alignment vertical="top"/>
      <protection locked="0"/>
    </xf>
    <xf numFmtId="168" fontId="6" fillId="0" borderId="0" xfId="1" applyNumberFormat="1" applyFont="1">
      <alignment vertical="top"/>
    </xf>
    <xf numFmtId="166" fontId="1" fillId="0" borderId="0" xfId="0" applyNumberFormat="1" applyFont="1">
      <alignment vertical="top"/>
    </xf>
    <xf numFmtId="171" fontId="4" fillId="0" borderId="0" xfId="33" applyFont="1">
      <alignment vertical="top"/>
    </xf>
    <xf numFmtId="165" fontId="11" fillId="0" borderId="0" xfId="18" applyFont="1">
      <alignment vertical="top"/>
    </xf>
    <xf numFmtId="165" fontId="5" fillId="0" borderId="0" xfId="18" applyFont="1" applyAlignment="1">
      <alignment horizontal="right" vertical="top"/>
    </xf>
    <xf numFmtId="166" fontId="1" fillId="0" borderId="4" xfId="0" applyNumberFormat="1" applyFont="1" applyBorder="1">
      <alignment vertical="top"/>
    </xf>
    <xf numFmtId="165" fontId="12" fillId="0" borderId="0" xfId="18" applyFont="1">
      <alignment vertical="top"/>
    </xf>
    <xf numFmtId="165" fontId="1" fillId="0" borderId="0" xfId="0" applyFont="1">
      <alignment vertical="top"/>
    </xf>
    <xf numFmtId="165" fontId="1" fillId="0" borderId="0" xfId="18" applyFont="1">
      <alignment vertical="top"/>
    </xf>
    <xf numFmtId="165" fontId="13" fillId="0" borderId="0" xfId="20" applyFont="1">
      <alignment vertical="top"/>
    </xf>
    <xf numFmtId="167" fontId="5" fillId="0" borderId="0" xfId="4" applyFont="1">
      <alignment vertical="top"/>
    </xf>
    <xf numFmtId="165" fontId="4" fillId="0" borderId="0" xfId="0" applyFont="1">
      <alignment vertical="top"/>
    </xf>
    <xf numFmtId="165" fontId="14" fillId="0" borderId="0" xfId="0" applyFont="1">
      <alignment vertical="top"/>
    </xf>
    <xf numFmtId="165" fontId="15" fillId="0" borderId="0" xfId="0" applyFont="1" applyAlignment="1">
      <alignment horizontal="left" vertical="top"/>
    </xf>
    <xf numFmtId="165" fontId="16" fillId="0" borderId="0" xfId="0" applyFont="1">
      <alignment vertical="top"/>
    </xf>
    <xf numFmtId="177" fontId="1" fillId="7" borderId="0" xfId="0" applyNumberFormat="1" applyFont="1" applyFill="1" applyBorder="1" applyAlignment="1">
      <alignment horizontal="center" vertical="top"/>
    </xf>
    <xf numFmtId="165" fontId="17" fillId="0" borderId="0" xfId="13" applyNumberFormat="1" applyFont="1" applyAlignment="1">
      <alignment vertical="top"/>
    </xf>
    <xf numFmtId="165" fontId="6" fillId="0" borderId="5" xfId="18" applyFont="1" applyBorder="1">
      <alignment vertical="top"/>
    </xf>
    <xf numFmtId="170" fontId="1" fillId="8" borderId="6" xfId="7" applyFont="1" applyFill="1" applyBorder="1">
      <alignment vertical="top"/>
    </xf>
    <xf numFmtId="167" fontId="4" fillId="0" borderId="0" xfId="8" applyFont="1">
      <alignment vertical="top"/>
    </xf>
    <xf numFmtId="166" fontId="8" fillId="0" borderId="0" xfId="27" applyNumberFormat="1" applyFont="1" applyBorder="1">
      <alignment vertical="top"/>
    </xf>
    <xf numFmtId="167" fontId="18" fillId="0" borderId="0" xfId="9" applyFont="1">
      <alignment vertical="top"/>
    </xf>
    <xf numFmtId="165" fontId="1" fillId="0" borderId="0" xfId="18">
      <alignment vertical="top"/>
    </xf>
    <xf numFmtId="165" fontId="16" fillId="0" borderId="0" xfId="18" applyFont="1">
      <alignment vertical="top"/>
    </xf>
    <xf numFmtId="165" fontId="15" fillId="0" borderId="0" xfId="18" applyFont="1" applyAlignment="1">
      <alignment horizontal="left" vertical="top"/>
    </xf>
    <xf numFmtId="165" fontId="14" fillId="0" borderId="0" xfId="18" applyFont="1">
      <alignment vertical="top"/>
    </xf>
    <xf numFmtId="165" fontId="19" fillId="0" borderId="0" xfId="18" applyFont="1">
      <alignment vertical="top"/>
    </xf>
    <xf numFmtId="165" fontId="6" fillId="0" borderId="0" xfId="18" applyFont="1" applyAlignment="1">
      <alignment horizontal="right" vertical="top"/>
    </xf>
    <xf numFmtId="165" fontId="5" fillId="0" borderId="7" xfId="1" applyFont="1" applyBorder="1">
      <alignment vertical="top"/>
    </xf>
    <xf numFmtId="166" fontId="1" fillId="0" borderId="0" xfId="27" applyNumberFormat="1" applyFont="1" applyBorder="1">
      <alignment vertical="top"/>
    </xf>
    <xf numFmtId="165" fontId="1" fillId="0" borderId="0" xfId="20" applyFont="1">
      <alignment vertical="top"/>
    </xf>
    <xf numFmtId="165" fontId="20" fillId="0" borderId="0" xfId="18" applyFont="1">
      <alignment vertical="top"/>
    </xf>
    <xf numFmtId="165" fontId="4" fillId="0" borderId="0" xfId="0" applyFont="1" applyAlignment="1">
      <alignment horizontal="left" vertical="top"/>
    </xf>
    <xf numFmtId="165" fontId="20" fillId="0" borderId="0" xfId="0" applyFont="1">
      <alignment vertical="top"/>
    </xf>
    <xf numFmtId="165" fontId="0" fillId="0" borderId="0" xfId="0" applyAlignment="1">
      <alignment horizontal="left" vertical="top"/>
    </xf>
    <xf numFmtId="165" fontId="21" fillId="0" borderId="0" xfId="0" applyFont="1">
      <alignment vertical="top"/>
    </xf>
    <xf numFmtId="165" fontId="22" fillId="0" borderId="0" xfId="0" applyFont="1">
      <alignment vertical="top"/>
    </xf>
    <xf numFmtId="165" fontId="13" fillId="0" borderId="0" xfId="0" applyFont="1">
      <alignment vertical="top"/>
    </xf>
    <xf numFmtId="165" fontId="20" fillId="0" borderId="0" xfId="0" applyFont="1" applyAlignment="1">
      <alignment horizontal="left" vertical="top"/>
    </xf>
    <xf numFmtId="165" fontId="1" fillId="0" borderId="0" xfId="0" applyFont="1" applyAlignment="1">
      <alignment horizontal="left" vertical="top"/>
    </xf>
    <xf numFmtId="165" fontId="1" fillId="0" borderId="0" xfId="18" applyFont="1" applyFill="1" applyBorder="1">
      <alignment vertical="top"/>
    </xf>
    <xf numFmtId="165" fontId="12" fillId="0" borderId="5" xfId="18" applyFont="1" applyBorder="1">
      <alignment vertical="top"/>
    </xf>
    <xf numFmtId="165" fontId="10" fillId="0" borderId="7" xfId="18" applyFont="1" applyBorder="1">
      <alignment vertical="top"/>
    </xf>
    <xf numFmtId="165" fontId="22" fillId="0" borderId="0" xfId="18" applyFont="1">
      <alignment vertical="top"/>
    </xf>
    <xf numFmtId="165" fontId="13" fillId="0" borderId="0" xfId="18" applyFont="1">
      <alignment vertical="top"/>
    </xf>
    <xf numFmtId="165" fontId="21" fillId="0" borderId="0" xfId="18" applyFont="1">
      <alignment vertical="top"/>
    </xf>
    <xf numFmtId="165" fontId="4" fillId="0" borderId="0" xfId="18" applyFont="1" applyFill="1">
      <alignment vertical="top"/>
    </xf>
    <xf numFmtId="165" fontId="8" fillId="0" borderId="0" xfId="20" applyFont="1">
      <alignment vertical="top"/>
    </xf>
    <xf numFmtId="165" fontId="4" fillId="0" borderId="0" xfId="18" applyFont="1" applyAlignment="1">
      <alignment horizontal="right" vertical="top"/>
    </xf>
    <xf numFmtId="165" fontId="7" fillId="0" borderId="0" xfId="18" applyFont="1" applyFill="1" applyBorder="1">
      <alignment vertical="top"/>
    </xf>
    <xf numFmtId="165" fontId="23" fillId="0" borderId="0" xfId="0" applyFont="1">
      <alignment vertical="top"/>
    </xf>
    <xf numFmtId="166" fontId="1" fillId="8" borderId="6" xfId="5" applyFont="1" applyFill="1" applyBorder="1" applyAlignment="1">
      <alignment horizontal="center" vertical="top"/>
    </xf>
    <xf numFmtId="165" fontId="7" fillId="0" borderId="0" xfId="20" applyFont="1">
      <alignment vertical="top"/>
    </xf>
    <xf numFmtId="165" fontId="20" fillId="0" borderId="0" xfId="18" applyFont="1" applyAlignment="1">
      <alignment horizontal="right" vertical="top"/>
    </xf>
    <xf numFmtId="165" fontId="1" fillId="0" borderId="0" xfId="18" applyFont="1" applyFill="1">
      <alignment vertical="top"/>
    </xf>
    <xf numFmtId="165" fontId="1" fillId="0" borderId="0" xfId="18" applyAlignment="1">
      <alignment horizontal="right" vertical="top"/>
    </xf>
    <xf numFmtId="165" fontId="1" fillId="0" borderId="0" xfId="18" applyFont="1" applyAlignment="1">
      <alignment horizontal="right" vertical="top"/>
    </xf>
    <xf numFmtId="169" fontId="1" fillId="0" borderId="0" xfId="26" applyFont="1" applyFill="1" applyBorder="1">
      <alignment vertical="top"/>
    </xf>
    <xf numFmtId="165" fontId="2" fillId="9" borderId="0" xfId="20" applyFill="1">
      <alignment vertical="top"/>
    </xf>
    <xf numFmtId="165" fontId="8" fillId="0" borderId="0" xfId="0" applyFont="1">
      <alignment vertical="top"/>
    </xf>
    <xf numFmtId="167" fontId="7" fillId="8" borderId="6" xfId="9" applyFont="1" applyFill="1" applyBorder="1" applyAlignment="1">
      <alignment horizontal="center" vertical="center"/>
    </xf>
    <xf numFmtId="165" fontId="11" fillId="0" borderId="7" xfId="18" applyFont="1" applyBorder="1">
      <alignment vertical="top"/>
    </xf>
    <xf numFmtId="165" fontId="1" fillId="9" borderId="0" xfId="18" applyFont="1" applyFill="1">
      <alignment vertical="top"/>
    </xf>
    <xf numFmtId="165" fontId="1" fillId="0" borderId="7" xfId="1" applyBorder="1">
      <alignment vertical="top"/>
    </xf>
    <xf numFmtId="169" fontId="1" fillId="10" borderId="0" xfId="26" applyFont="1" applyFill="1">
      <alignment vertical="top"/>
    </xf>
    <xf numFmtId="166" fontId="1" fillId="9" borderId="0" xfId="5" applyFont="1" applyFill="1">
      <alignment vertical="top"/>
    </xf>
    <xf numFmtId="165" fontId="24" fillId="0" borderId="0" xfId="0" applyFont="1">
      <alignment vertical="top"/>
    </xf>
    <xf numFmtId="165" fontId="6" fillId="0" borderId="5" xfId="18" applyFont="1" applyBorder="1" applyAlignment="1">
      <alignment horizontal="right" vertical="top"/>
    </xf>
    <xf numFmtId="165" fontId="5" fillId="0" borderId="7" xfId="18" applyFont="1" applyBorder="1" applyAlignment="1">
      <alignment horizontal="right" vertical="top"/>
    </xf>
    <xf numFmtId="165" fontId="1" fillId="0" borderId="0" xfId="22">
      <alignment vertical="top"/>
    </xf>
    <xf numFmtId="165" fontId="2" fillId="0" borderId="0" xfId="20">
      <alignment vertical="top"/>
    </xf>
    <xf numFmtId="165" fontId="19" fillId="0" borderId="5" xfId="18" applyFont="1" applyBorder="1">
      <alignment vertical="top"/>
    </xf>
    <xf numFmtId="169" fontId="5" fillId="0" borderId="0" xfId="26" applyFont="1" applyFill="1">
      <alignment vertical="top"/>
    </xf>
    <xf numFmtId="165" fontId="1" fillId="10" borderId="0" xfId="18" applyFont="1" applyFill="1">
      <alignment vertical="top"/>
    </xf>
    <xf numFmtId="165" fontId="1" fillId="0" borderId="5" xfId="18" applyBorder="1">
      <alignment vertical="top"/>
    </xf>
    <xf numFmtId="165" fontId="1" fillId="0" borderId="7" xfId="18" applyBorder="1">
      <alignment vertical="top"/>
    </xf>
    <xf numFmtId="165" fontId="4" fillId="0" borderId="0" xfId="18" applyFont="1" applyFill="1" applyBorder="1">
      <alignment vertical="top"/>
    </xf>
    <xf numFmtId="165" fontId="6" fillId="6" borderId="0" xfId="18" applyFont="1" applyFill="1">
      <alignment vertical="top"/>
    </xf>
    <xf numFmtId="169" fontId="1" fillId="9" borderId="0" xfId="26" applyFont="1" applyFill="1">
      <alignment vertical="top"/>
    </xf>
    <xf numFmtId="165" fontId="1" fillId="0" borderId="0" xfId="18" applyFont="1" applyFill="1" applyBorder="1" applyAlignment="1">
      <alignment horizontal="right" vertical="top"/>
    </xf>
    <xf numFmtId="171" fontId="25" fillId="0" borderId="0" xfId="34" applyFont="1" applyAlignment="1">
      <alignment horizontal="center" vertical="top"/>
    </xf>
    <xf numFmtId="165" fontId="1" fillId="0" borderId="0" xfId="18" applyFont="1" applyBorder="1">
      <alignment vertical="top"/>
    </xf>
    <xf numFmtId="167" fontId="1" fillId="0" borderId="0" xfId="9">
      <alignment vertical="top"/>
    </xf>
    <xf numFmtId="169" fontId="2" fillId="9" borderId="0" xfId="20" applyNumberFormat="1" applyFill="1">
      <alignment vertical="top"/>
    </xf>
    <xf numFmtId="169" fontId="7" fillId="0" borderId="0" xfId="26" applyFont="1" applyFill="1" applyBorder="1">
      <alignment vertical="top"/>
    </xf>
    <xf numFmtId="166" fontId="1" fillId="8" borderId="8" xfId="5" applyFont="1" applyFill="1" applyBorder="1" applyAlignment="1">
      <alignment horizontal="center" vertical="top"/>
    </xf>
    <xf numFmtId="169" fontId="8" fillId="0" borderId="0" xfId="20" applyNumberFormat="1" applyFont="1">
      <alignment vertical="top"/>
    </xf>
    <xf numFmtId="165" fontId="14" fillId="0" borderId="0" xfId="18" applyFont="1" applyFill="1" applyBorder="1">
      <alignment vertical="top"/>
    </xf>
    <xf numFmtId="165" fontId="1" fillId="9" borderId="0" xfId="20" applyFont="1" applyFill="1">
      <alignment vertical="top"/>
    </xf>
    <xf numFmtId="165" fontId="26" fillId="0" borderId="0" xfId="22" applyFont="1" applyFill="1">
      <alignment vertical="top"/>
    </xf>
    <xf numFmtId="165" fontId="27" fillId="0" borderId="0" xfId="0" applyFont="1">
      <alignment vertical="top"/>
    </xf>
    <xf numFmtId="169" fontId="0" fillId="0" borderId="0" xfId="26" applyFont="1">
      <alignment vertical="top"/>
    </xf>
    <xf numFmtId="165" fontId="26" fillId="0" borderId="0" xfId="22" applyFont="1">
      <alignment vertical="top"/>
    </xf>
    <xf numFmtId="166" fontId="1" fillId="0" borderId="0" xfId="18" applyNumberFormat="1" applyFont="1" applyFill="1">
      <alignment vertical="top"/>
    </xf>
    <xf numFmtId="166" fontId="4" fillId="9" borderId="0" xfId="18" applyNumberFormat="1" applyFont="1" applyFill="1">
      <alignment vertical="top"/>
    </xf>
    <xf numFmtId="165" fontId="14" fillId="0" borderId="0" xfId="20" applyFont="1">
      <alignment vertical="top"/>
    </xf>
    <xf numFmtId="165" fontId="7" fillId="0" borderId="0" xfId="18" applyFont="1" applyBorder="1">
      <alignment vertical="top"/>
    </xf>
    <xf numFmtId="165" fontId="4" fillId="10" borderId="0" xfId="18" applyFont="1" applyFill="1">
      <alignment vertical="top"/>
    </xf>
    <xf numFmtId="165" fontId="1" fillId="0" borderId="9" xfId="1" applyBorder="1">
      <alignment vertical="top"/>
    </xf>
    <xf numFmtId="168" fontId="1" fillId="0" borderId="0" xfId="12" applyFont="1" applyFill="1" applyBorder="1">
      <alignment vertical="top"/>
    </xf>
    <xf numFmtId="172" fontId="1" fillId="0" borderId="0" xfId="18" applyNumberFormat="1" applyFont="1" applyFill="1" applyBorder="1" applyAlignment="1">
      <alignment vertical="top" wrapText="1"/>
    </xf>
    <xf numFmtId="169" fontId="1" fillId="0" borderId="9" xfId="2" applyBorder="1">
      <alignment vertical="top"/>
    </xf>
    <xf numFmtId="165" fontId="1" fillId="8" borderId="6" xfId="18" applyFont="1" applyFill="1" applyBorder="1" applyAlignment="1">
      <alignment horizontal="center" vertical="top"/>
    </xf>
    <xf numFmtId="172" fontId="4" fillId="10" borderId="0" xfId="9" applyNumberFormat="1" applyFont="1" applyFill="1">
      <alignment vertical="top"/>
    </xf>
    <xf numFmtId="166" fontId="1" fillId="0" borderId="8" xfId="5" applyFont="1" applyFill="1" applyBorder="1" applyAlignment="1">
      <alignment horizontal="center" vertical="top"/>
    </xf>
    <xf numFmtId="169" fontId="1" fillId="0" borderId="0" xfId="18" applyNumberFormat="1">
      <alignment vertical="top"/>
    </xf>
    <xf numFmtId="165" fontId="4" fillId="10" borderId="0" xfId="18" applyFont="1" applyFill="1" applyBorder="1">
      <alignment vertical="top"/>
    </xf>
    <xf numFmtId="169" fontId="1" fillId="0" borderId="0" xfId="20" applyNumberFormat="1" applyFont="1">
      <alignment vertical="top"/>
    </xf>
    <xf numFmtId="165" fontId="4" fillId="11" borderId="0" xfId="18" applyFont="1" applyFill="1">
      <alignment vertical="top"/>
    </xf>
    <xf numFmtId="169" fontId="1" fillId="0" borderId="0" xfId="2">
      <alignment vertical="top"/>
    </xf>
    <xf numFmtId="173" fontId="1" fillId="11" borderId="6" xfId="18" applyNumberFormat="1" applyFont="1" applyFill="1" applyBorder="1" applyAlignment="1">
      <alignment horizontal="center" vertical="top"/>
    </xf>
    <xf numFmtId="0" fontId="28" fillId="0" borderId="0" xfId="5" applyNumberFormat="1" applyFont="1" applyAlignment="1">
      <alignment horizontal="center" vertical="center"/>
    </xf>
    <xf numFmtId="167" fontId="1" fillId="11" borderId="6" xfId="9" applyFont="1" applyFill="1" applyBorder="1" applyAlignment="1">
      <alignment horizontal="center" vertical="top"/>
    </xf>
    <xf numFmtId="165" fontId="4" fillId="0" borderId="0" xfId="22" applyFont="1">
      <alignment vertical="top"/>
    </xf>
    <xf numFmtId="165" fontId="1" fillId="0" borderId="0" xfId="20" applyFont="1" applyAlignment="1">
      <alignment horizontal="left" vertical="top"/>
    </xf>
    <xf numFmtId="168" fontId="1" fillId="10" borderId="0" xfId="12" applyFont="1" applyFill="1">
      <alignment vertical="top"/>
    </xf>
    <xf numFmtId="171" fontId="5" fillId="0" borderId="0" xfId="1" applyNumberFormat="1" applyFont="1">
      <alignment vertical="top"/>
    </xf>
    <xf numFmtId="168" fontId="5" fillId="0" borderId="0" xfId="12" applyFont="1" applyFill="1">
      <alignment vertical="top"/>
    </xf>
    <xf numFmtId="165" fontId="1" fillId="0" borderId="0" xfId="18" applyFont="1" applyBorder="1" applyAlignment="1">
      <alignment horizontal="right" vertical="top"/>
    </xf>
    <xf numFmtId="165" fontId="29" fillId="0" borderId="0" xfId="20" applyFont="1">
      <alignment vertical="top"/>
    </xf>
    <xf numFmtId="165" fontId="30" fillId="5" borderId="0" xfId="18" applyFont="1" applyFill="1" applyAlignment="1">
      <alignment vertical="center"/>
    </xf>
    <xf numFmtId="165" fontId="26" fillId="9" borderId="0" xfId="22" applyFont="1" applyFill="1">
      <alignment vertical="top"/>
    </xf>
    <xf numFmtId="165" fontId="1" fillId="0" borderId="0" xfId="18" applyFont="1" applyFill="1" applyAlignment="1">
      <alignment horizontal="right" vertical="top"/>
    </xf>
    <xf numFmtId="169" fontId="2" fillId="0" borderId="0" xfId="20" applyNumberFormat="1">
      <alignment vertical="top"/>
    </xf>
    <xf numFmtId="165" fontId="31" fillId="0" borderId="0" xfId="0" applyFont="1">
      <alignment vertical="top"/>
    </xf>
    <xf numFmtId="166" fontId="4" fillId="9" borderId="0" xfId="5" applyFont="1" applyFill="1">
      <alignment vertical="top"/>
    </xf>
    <xf numFmtId="168" fontId="7" fillId="0" borderId="0" xfId="12" applyFont="1" applyFill="1" applyBorder="1">
      <alignment vertical="top"/>
    </xf>
    <xf numFmtId="165" fontId="4" fillId="0" borderId="0" xfId="18" applyFont="1" applyAlignment="1">
      <alignment horizontal="left" vertical="top"/>
    </xf>
    <xf numFmtId="165" fontId="1" fillId="5" borderId="0" xfId="18" applyFill="1">
      <alignment vertical="top"/>
    </xf>
    <xf numFmtId="167" fontId="1" fillId="9" borderId="0" xfId="9" applyFont="1" applyFill="1">
      <alignment vertical="top"/>
    </xf>
    <xf numFmtId="165" fontId="7" fillId="9" borderId="0" xfId="18" applyFont="1" applyFill="1" applyBorder="1">
      <alignment vertical="top"/>
    </xf>
    <xf numFmtId="165" fontId="14" fillId="0" borderId="0" xfId="22" applyFont="1" applyBorder="1">
      <alignment vertical="top"/>
    </xf>
    <xf numFmtId="165" fontId="4" fillId="0" borderId="0" xfId="18" applyFont="1" applyFill="1" applyAlignment="1">
      <alignment horizontal="right" vertical="top"/>
    </xf>
    <xf numFmtId="169" fontId="4" fillId="8" borderId="1" xfId="14" applyFill="1">
      <alignment vertical="top"/>
    </xf>
    <xf numFmtId="165" fontId="32" fillId="0" borderId="0" xfId="0" applyFont="1">
      <alignment vertical="top"/>
    </xf>
    <xf numFmtId="169" fontId="1" fillId="9" borderId="0" xfId="20" applyNumberFormat="1" applyFont="1" applyFill="1">
      <alignment vertical="top"/>
    </xf>
    <xf numFmtId="165" fontId="12" fillId="6" borderId="0" xfId="18" applyFont="1" applyFill="1">
      <alignment vertical="top"/>
    </xf>
    <xf numFmtId="165" fontId="1" fillId="0" borderId="0" xfId="18" applyFont="1" applyAlignment="1">
      <alignment horizontal="left" vertical="top"/>
    </xf>
    <xf numFmtId="164" fontId="4" fillId="8" borderId="1" xfId="16" applyFill="1">
      <alignment vertical="top"/>
    </xf>
    <xf numFmtId="166" fontId="4" fillId="9" borderId="0" xfId="18" applyNumberFormat="1" applyFont="1" applyFill="1" applyAlignment="1">
      <alignment horizontal="left"/>
    </xf>
    <xf numFmtId="165" fontId="1" fillId="0" borderId="0" xfId="22" applyFont="1">
      <alignment vertical="top"/>
    </xf>
    <xf numFmtId="165" fontId="1" fillId="0" borderId="0" xfId="3">
      <alignment vertical="top"/>
    </xf>
    <xf numFmtId="165" fontId="14" fillId="0" borderId="0" xfId="18" applyFont="1" applyBorder="1">
      <alignment vertical="top"/>
    </xf>
    <xf numFmtId="166" fontId="7" fillId="9" borderId="0" xfId="18" applyNumberFormat="1" applyFont="1" applyFill="1" applyBorder="1">
      <alignment vertical="top"/>
    </xf>
    <xf numFmtId="166" fontId="1" fillId="0" borderId="0" xfId="31">
      <alignment vertical="top"/>
    </xf>
    <xf numFmtId="165" fontId="4" fillId="8" borderId="1" xfId="17" applyFill="1">
      <alignment vertical="top"/>
    </xf>
    <xf numFmtId="172" fontId="7" fillId="0" borderId="0" xfId="9" applyNumberFormat="1" applyFont="1" applyFill="1" applyBorder="1">
      <alignment vertical="top"/>
    </xf>
    <xf numFmtId="169" fontId="33" fillId="0" borderId="0" xfId="26" applyFont="1" applyFill="1">
      <alignment vertical="top"/>
    </xf>
    <xf numFmtId="167" fontId="1" fillId="0" borderId="0" xfId="9" applyFont="1">
      <alignment vertical="top"/>
    </xf>
    <xf numFmtId="169" fontId="14" fillId="0" borderId="0" xfId="26" applyFont="1" applyBorder="1">
      <alignment vertical="top"/>
    </xf>
    <xf numFmtId="9" fontId="1" fillId="0" borderId="0" xfId="30">
      <alignment vertical="top"/>
    </xf>
    <xf numFmtId="170" fontId="1" fillId="9" borderId="0" xfId="7" applyFont="1" applyFill="1">
      <alignment vertical="top"/>
    </xf>
    <xf numFmtId="165" fontId="4" fillId="0" borderId="0" xfId="22" applyFont="1" applyFill="1">
      <alignment vertical="top"/>
    </xf>
    <xf numFmtId="165" fontId="8" fillId="9" borderId="0" xfId="20" applyFont="1" applyFill="1">
      <alignment vertical="top"/>
    </xf>
    <xf numFmtId="167" fontId="7" fillId="9" borderId="0" xfId="9" applyFont="1" applyFill="1">
      <alignment vertical="top"/>
    </xf>
    <xf numFmtId="169" fontId="1" fillId="0" borderId="0" xfId="26">
      <alignment vertical="top"/>
    </xf>
    <xf numFmtId="165" fontId="34" fillId="0" borderId="0" xfId="0" applyFont="1">
      <alignment vertical="top"/>
    </xf>
    <xf numFmtId="166" fontId="4" fillId="9" borderId="0" xfId="5" applyFont="1" applyFill="1" applyBorder="1">
      <alignment vertical="top"/>
    </xf>
    <xf numFmtId="168" fontId="1" fillId="9" borderId="0" xfId="12" applyFont="1" applyFill="1">
      <alignment vertical="top"/>
    </xf>
    <xf numFmtId="171" fontId="1" fillId="9" borderId="0" xfId="34" applyFont="1" applyFill="1">
      <alignment vertical="top"/>
    </xf>
    <xf numFmtId="169" fontId="1" fillId="0" borderId="0" xfId="18" applyNumberFormat="1" applyFont="1">
      <alignment vertical="top"/>
    </xf>
    <xf numFmtId="166" fontId="7" fillId="0" borderId="0" xfId="18" applyNumberFormat="1" applyFont="1" applyFill="1" applyBorder="1">
      <alignment vertical="top"/>
    </xf>
    <xf numFmtId="167" fontId="4" fillId="0" borderId="0" xfId="32">
      <alignment vertical="top"/>
    </xf>
    <xf numFmtId="165" fontId="35" fillId="0" borderId="0" xfId="0" applyFont="1">
      <alignment vertical="top"/>
    </xf>
    <xf numFmtId="169" fontId="1" fillId="0" borderId="0" xfId="26" applyFont="1" applyFill="1">
      <alignment vertical="top"/>
    </xf>
    <xf numFmtId="165" fontId="36" fillId="5" borderId="0" xfId="18" applyFont="1" applyFill="1">
      <alignment vertical="top"/>
    </xf>
    <xf numFmtId="165" fontId="20" fillId="0" borderId="0" xfId="18" applyFont="1" applyAlignment="1">
      <alignment horizontal="left" vertical="top"/>
    </xf>
    <xf numFmtId="165" fontId="7" fillId="0" borderId="0" xfId="20" applyFont="1" applyAlignment="1">
      <alignment vertical="top" wrapText="1"/>
    </xf>
    <xf numFmtId="174" fontId="37" fillId="0" borderId="0" xfId="22" applyNumberFormat="1" applyFont="1" applyAlignment="1">
      <alignment horizontal="center" vertical="center"/>
    </xf>
    <xf numFmtId="169" fontId="4" fillId="0" borderId="0" xfId="26" applyFont="1">
      <alignment vertical="top"/>
    </xf>
    <xf numFmtId="165" fontId="4" fillId="8" borderId="1" xfId="15" applyFill="1">
      <alignment vertical="top"/>
    </xf>
    <xf numFmtId="165" fontId="19" fillId="6" borderId="0" xfId="18" applyFont="1" applyFill="1">
      <alignment vertical="top"/>
    </xf>
    <xf numFmtId="173" fontId="1" fillId="0" borderId="6" xfId="18" applyNumberFormat="1" applyFont="1" applyFill="1" applyBorder="1" applyAlignment="1">
      <alignment horizontal="center" vertical="top"/>
    </xf>
    <xf numFmtId="165" fontId="14" fillId="9" borderId="0" xfId="18" applyFont="1" applyFill="1" applyBorder="1">
      <alignment vertical="top"/>
    </xf>
    <xf numFmtId="171" fontId="38" fillId="0" borderId="6" xfId="34" applyFont="1" applyFill="1" applyBorder="1" applyAlignment="1">
      <alignment horizontal="center" vertical="top"/>
    </xf>
    <xf numFmtId="166" fontId="13" fillId="0" borderId="0" xfId="5" applyFont="1" applyFill="1">
      <alignment vertical="top"/>
    </xf>
    <xf numFmtId="165" fontId="1" fillId="9" borderId="0" xfId="22" applyFont="1" applyFill="1">
      <alignment vertical="top"/>
    </xf>
    <xf numFmtId="166" fontId="7" fillId="0" borderId="0" xfId="5" applyFont="1">
      <alignment vertical="top"/>
    </xf>
    <xf numFmtId="165" fontId="39" fillId="0" borderId="0" xfId="0" applyFont="1">
      <alignment vertical="top"/>
    </xf>
    <xf numFmtId="165" fontId="40" fillId="5" borderId="0" xfId="18" applyFont="1" applyFill="1">
      <alignment vertical="top"/>
    </xf>
    <xf numFmtId="165" fontId="8" fillId="0" borderId="10" xfId="0" applyFont="1" applyBorder="1" applyAlignment="1">
      <alignment horizontal="center" vertical="top"/>
    </xf>
    <xf numFmtId="169" fontId="4" fillId="0" borderId="0" xfId="26" applyFont="1" applyFill="1">
      <alignment vertical="top"/>
    </xf>
    <xf numFmtId="172" fontId="4" fillId="0" borderId="0" xfId="9" applyNumberFormat="1" applyFont="1">
      <alignment vertical="top"/>
    </xf>
    <xf numFmtId="167" fontId="14" fillId="0" borderId="0" xfId="9" applyFont="1">
      <alignment vertical="top"/>
    </xf>
    <xf numFmtId="165" fontId="0" fillId="0" borderId="3" xfId="0" applyBorder="1">
      <alignment vertical="top"/>
    </xf>
    <xf numFmtId="168" fontId="1" fillId="0" borderId="0" xfId="12">
      <alignment vertical="top"/>
    </xf>
    <xf numFmtId="165" fontId="26" fillId="12" borderId="6" xfId="22" applyFont="1" applyFill="1" applyBorder="1">
      <alignment vertical="top"/>
    </xf>
    <xf numFmtId="166" fontId="41" fillId="0" borderId="0" xfId="18" applyNumberFormat="1" applyFont="1" applyFill="1">
      <alignment vertical="top"/>
    </xf>
    <xf numFmtId="167" fontId="4" fillId="4" borderId="1" xfId="16" applyNumberFormat="1" applyFill="1" applyProtection="1">
      <alignment vertical="top"/>
      <protection locked="0"/>
    </xf>
    <xf numFmtId="165" fontId="7" fillId="0" borderId="0" xfId="18" applyFont="1" applyFill="1">
      <alignment vertical="top"/>
    </xf>
    <xf numFmtId="165" fontId="20" fillId="0" borderId="0" xfId="18" applyFont="1" applyBorder="1" applyAlignment="1">
      <alignment horizontal="right" vertical="top"/>
    </xf>
    <xf numFmtId="172" fontId="1" fillId="0" borderId="0" xfId="9" applyNumberFormat="1" applyFont="1" applyFill="1" applyBorder="1">
      <alignment vertical="top"/>
    </xf>
    <xf numFmtId="165" fontId="42" fillId="0" borderId="0" xfId="22" applyFont="1" applyBorder="1">
      <alignment vertical="top"/>
    </xf>
    <xf numFmtId="167" fontId="8" fillId="0" borderId="0" xfId="20" applyNumberFormat="1" applyFont="1">
      <alignment vertical="top"/>
    </xf>
    <xf numFmtId="168" fontId="33" fillId="0" borderId="0" xfId="12" applyFont="1" applyFill="1">
      <alignment vertical="top"/>
    </xf>
    <xf numFmtId="165" fontId="1" fillId="9" borderId="0" xfId="18" applyFont="1" applyFill="1" applyAlignment="1">
      <alignment horizontal="right" vertical="top"/>
    </xf>
    <xf numFmtId="165" fontId="43" fillId="0" borderId="0" xfId="18" applyFont="1" applyFill="1">
      <alignment vertical="top"/>
    </xf>
    <xf numFmtId="165" fontId="4" fillId="0" borderId="0" xfId="22" applyFont="1" applyBorder="1">
      <alignment vertical="top"/>
    </xf>
    <xf numFmtId="165" fontId="13" fillId="0" borderId="0" xfId="18" applyFont="1" applyFill="1" applyBorder="1">
      <alignment vertical="top"/>
    </xf>
    <xf numFmtId="165" fontId="1" fillId="8" borderId="6" xfId="18" applyFont="1" applyFill="1" applyBorder="1" applyAlignment="1">
      <alignment horizontal="center" vertical="top" wrapText="1"/>
    </xf>
    <xf numFmtId="167" fontId="4" fillId="0" borderId="0" xfId="9" applyFont="1">
      <alignment vertical="top"/>
    </xf>
    <xf numFmtId="169" fontId="1" fillId="0" borderId="0" xfId="26" applyFont="1">
      <alignment vertical="top"/>
    </xf>
    <xf numFmtId="167" fontId="1" fillId="0" borderId="0" xfId="9" applyFont="1" applyBorder="1">
      <alignment vertical="top"/>
    </xf>
    <xf numFmtId="165" fontId="1" fillId="0" borderId="0" xfId="22" applyFont="1" applyFill="1">
      <alignment vertical="top"/>
    </xf>
    <xf numFmtId="175" fontId="33" fillId="0" borderId="0" xfId="18" applyNumberFormat="1" applyFont="1" applyFill="1">
      <alignment vertical="top"/>
    </xf>
    <xf numFmtId="166" fontId="18" fillId="0" borderId="0" xfId="18" applyNumberFormat="1" applyFont="1" applyBorder="1" applyAlignment="1">
      <alignment horizontal="left" vertical="top"/>
    </xf>
    <xf numFmtId="165" fontId="44" fillId="0" borderId="0" xfId="22" applyFont="1" applyBorder="1">
      <alignment vertical="top"/>
    </xf>
    <xf numFmtId="165" fontId="45" fillId="5" borderId="0" xfId="18" applyFont="1" applyFill="1">
      <alignment vertical="top"/>
    </xf>
    <xf numFmtId="165" fontId="7" fillId="8" borderId="6" xfId="0" applyFont="1" applyFill="1" applyBorder="1" applyAlignment="1">
      <alignment horizontal="center" vertical="top"/>
    </xf>
    <xf numFmtId="164" fontId="1" fillId="0" borderId="0" xfId="0" applyNumberFormat="1" applyFont="1">
      <alignment vertical="top"/>
    </xf>
    <xf numFmtId="165" fontId="6" fillId="6" borderId="0" xfId="18" applyFont="1" applyFill="1" applyAlignment="1">
      <alignment horizontal="left" vertical="top"/>
    </xf>
    <xf numFmtId="167" fontId="1" fillId="0" borderId="0" xfId="9" applyAlignment="1">
      <alignment horizontal="left" vertical="top"/>
    </xf>
    <xf numFmtId="165" fontId="1" fillId="9" borderId="0" xfId="22" applyFill="1">
      <alignment vertical="top"/>
    </xf>
    <xf numFmtId="169" fontId="20" fillId="0" borderId="0" xfId="26" applyFont="1">
      <alignment vertical="top"/>
    </xf>
    <xf numFmtId="171" fontId="1" fillId="0" borderId="9" xfId="1" applyNumberFormat="1" applyBorder="1">
      <alignment vertical="top"/>
    </xf>
    <xf numFmtId="165" fontId="14" fillId="0" borderId="0" xfId="20" applyFont="1" applyAlignment="1">
      <alignment vertical="top" wrapText="1"/>
    </xf>
    <xf numFmtId="165" fontId="4" fillId="12" borderId="6" xfId="0" applyFont="1" applyFill="1" applyBorder="1" applyAlignment="1">
      <alignment horizontal="center" vertical="top"/>
    </xf>
    <xf numFmtId="169" fontId="4" fillId="9" borderId="0" xfId="26" applyFont="1" applyFill="1">
      <alignment vertical="top"/>
    </xf>
    <xf numFmtId="169" fontId="4" fillId="0" borderId="0" xfId="26" applyFont="1" applyBorder="1">
      <alignment vertical="top"/>
    </xf>
    <xf numFmtId="165" fontId="7" fillId="8" borderId="8" xfId="0" applyFont="1" applyFill="1" applyBorder="1" applyAlignment="1">
      <alignment horizontal="center" vertical="top"/>
    </xf>
    <xf numFmtId="165" fontId="4" fillId="0" borderId="6" xfId="18" applyFont="1" applyFill="1" applyBorder="1" applyAlignment="1">
      <alignment horizontal="right" vertical="top"/>
    </xf>
    <xf numFmtId="166" fontId="14" fillId="9" borderId="0" xfId="18" applyNumberFormat="1" applyFont="1" applyFill="1" applyBorder="1">
      <alignment vertical="top"/>
    </xf>
    <xf numFmtId="165" fontId="46" fillId="0" borderId="0" xfId="0" applyFont="1">
      <alignment vertical="top"/>
    </xf>
    <xf numFmtId="166" fontId="1" fillId="0" borderId="0" xfId="5" applyFont="1" applyFill="1">
      <alignment vertical="top"/>
    </xf>
    <xf numFmtId="165" fontId="16" fillId="9" borderId="0" xfId="18" applyFont="1" applyFill="1">
      <alignment vertical="top"/>
    </xf>
    <xf numFmtId="165" fontId="20" fillId="0" borderId="0" xfId="18" applyFont="1" applyFill="1">
      <alignment vertical="top"/>
    </xf>
    <xf numFmtId="165" fontId="7" fillId="9" borderId="0" xfId="18" applyFont="1" applyFill="1">
      <alignment vertical="top"/>
    </xf>
    <xf numFmtId="172" fontId="4" fillId="0" borderId="6" xfId="9" applyNumberFormat="1" applyFont="1" applyFill="1" applyBorder="1" applyAlignment="1">
      <alignment horizontal="right" vertical="top"/>
    </xf>
    <xf numFmtId="165" fontId="47" fillId="0" borderId="0" xfId="20" applyFont="1">
      <alignment vertical="top"/>
    </xf>
    <xf numFmtId="165" fontId="48" fillId="0" borderId="0" xfId="0" applyFont="1">
      <alignment vertical="top"/>
    </xf>
    <xf numFmtId="165" fontId="16" fillId="0" borderId="0" xfId="18" applyFont="1" applyFill="1">
      <alignment vertical="top"/>
    </xf>
    <xf numFmtId="172" fontId="14" fillId="0" borderId="0" xfId="9" applyNumberFormat="1" applyFont="1" applyFill="1" applyBorder="1">
      <alignment vertical="top"/>
    </xf>
    <xf numFmtId="165" fontId="1" fillId="0" borderId="0" xfId="20" applyFont="1" applyAlignment="1">
      <alignment horizontal="left" vertical="top" wrapText="1"/>
    </xf>
    <xf numFmtId="165" fontId="20" fillId="0" borderId="0" xfId="22" applyFont="1">
      <alignment vertical="top"/>
    </xf>
    <xf numFmtId="165" fontId="26" fillId="0" borderId="0" xfId="22" applyFont="1" applyBorder="1">
      <alignment vertical="top"/>
    </xf>
    <xf numFmtId="166" fontId="1" fillId="9" borderId="0" xfId="18" applyNumberFormat="1" applyFont="1" applyFill="1" applyBorder="1" applyAlignment="1">
      <alignment horizontal="right" vertical="top"/>
    </xf>
    <xf numFmtId="165" fontId="1" fillId="0" borderId="0" xfId="22" applyFill="1">
      <alignment vertical="top"/>
    </xf>
    <xf numFmtId="165" fontId="29" fillId="0" borderId="0" xfId="20" applyFont="1" applyAlignment="1">
      <alignment horizontal="left" vertical="top"/>
    </xf>
    <xf numFmtId="171" fontId="1" fillId="0" borderId="0" xfId="34" applyFont="1" applyAlignment="1">
      <alignment horizontal="center" vertical="top"/>
    </xf>
    <xf numFmtId="165" fontId="22" fillId="0" borderId="0" xfId="18" applyFont="1" applyFill="1" applyBorder="1">
      <alignment vertical="top"/>
    </xf>
    <xf numFmtId="176" fontId="1" fillId="0" borderId="0" xfId="26" applyNumberFormat="1" applyFont="1" applyFill="1">
      <alignment vertical="top"/>
    </xf>
    <xf numFmtId="166" fontId="1" fillId="0" borderId="0" xfId="18" applyNumberFormat="1" applyFont="1" applyFill="1" applyBorder="1" applyAlignment="1">
      <alignment horizontal="right" vertical="top"/>
    </xf>
    <xf numFmtId="166" fontId="14" fillId="0" borderId="0" xfId="18" applyNumberFormat="1" applyFont="1" applyFill="1" applyBorder="1">
      <alignment vertical="top"/>
    </xf>
    <xf numFmtId="167" fontId="1" fillId="0" borderId="10" xfId="9" applyFill="1" applyBorder="1" applyAlignment="1">
      <alignment horizontal="center" vertical="top"/>
    </xf>
    <xf numFmtId="168" fontId="0" fillId="0" borderId="0" xfId="12" applyFont="1">
      <alignment vertical="top"/>
    </xf>
    <xf numFmtId="165" fontId="1" fillId="0" borderId="0" xfId="22" applyFont="1" applyFill="1" applyBorder="1">
      <alignment vertical="top"/>
    </xf>
    <xf numFmtId="165" fontId="4" fillId="9" borderId="0" xfId="22" applyFont="1" applyFill="1">
      <alignment vertical="top"/>
    </xf>
    <xf numFmtId="165" fontId="7" fillId="0" borderId="10" xfId="0" applyFont="1" applyBorder="1" applyAlignment="1">
      <alignment horizontal="center" vertical="center"/>
    </xf>
    <xf numFmtId="165" fontId="4" fillId="9" borderId="0" xfId="18" applyFont="1" applyFill="1">
      <alignment vertical="top"/>
    </xf>
    <xf numFmtId="166" fontId="4" fillId="9" borderId="0" xfId="18" applyNumberFormat="1" applyFont="1" applyFill="1" applyAlignment="1">
      <alignment horizontal="right"/>
    </xf>
    <xf numFmtId="165" fontId="7" fillId="0" borderId="11" xfId="18" applyFont="1" applyBorder="1">
      <alignment vertical="top"/>
    </xf>
    <xf numFmtId="166" fontId="1" fillId="0" borderId="0" xfId="18" applyNumberFormat="1" applyFont="1" applyFill="1" applyBorder="1">
      <alignment vertical="top"/>
    </xf>
    <xf numFmtId="165" fontId="49" fillId="0" borderId="0" xfId="20" applyFont="1">
      <alignment vertical="top"/>
    </xf>
    <xf numFmtId="165" fontId="1" fillId="9" borderId="0" xfId="18" applyFont="1" applyFill="1" applyBorder="1" applyAlignment="1">
      <alignment horizontal="right" vertical="top"/>
    </xf>
    <xf numFmtId="0" fontId="51" fillId="13" borderId="0" xfId="35" applyFill="1"/>
    <xf numFmtId="165" fontId="52" fillId="0" borderId="0" xfId="35" applyNumberFormat="1" applyFont="1" applyAlignment="1">
      <alignment vertical="top"/>
    </xf>
    <xf numFmtId="0" fontId="51" fillId="0" borderId="0" xfId="35"/>
    <xf numFmtId="0" fontId="51" fillId="14" borderId="0" xfId="35" applyFill="1"/>
    <xf numFmtId="165" fontId="51" fillId="0" borderId="0" xfId="35" applyNumberFormat="1"/>
    <xf numFmtId="165" fontId="52" fillId="0" borderId="0" xfId="35" applyNumberFormat="1" applyFont="1"/>
    <xf numFmtId="0" fontId="51" fillId="6" borderId="0" xfId="35" applyFill="1"/>
    <xf numFmtId="169" fontId="53" fillId="0" borderId="0" xfId="35" applyNumberFormat="1" applyFont="1" applyAlignment="1">
      <alignment vertical="top"/>
    </xf>
    <xf numFmtId="169" fontId="53" fillId="0" borderId="12" xfId="35" applyNumberFormat="1" applyFont="1" applyBorder="1" applyAlignment="1">
      <alignment vertical="top"/>
    </xf>
    <xf numFmtId="165" fontId="54" fillId="0" borderId="0" xfId="35" applyNumberFormat="1" applyFont="1" applyAlignment="1">
      <alignment vertical="top"/>
    </xf>
    <xf numFmtId="165" fontId="53" fillId="0" borderId="12" xfId="35" applyNumberFormat="1" applyFont="1" applyBorder="1" applyAlignment="1">
      <alignment vertical="top"/>
    </xf>
    <xf numFmtId="169" fontId="54" fillId="0" borderId="0" xfId="35" applyNumberFormat="1" applyFont="1" applyAlignment="1">
      <alignment vertical="top"/>
    </xf>
    <xf numFmtId="165" fontId="51" fillId="15" borderId="0" xfId="35" applyNumberFormat="1" applyFill="1"/>
    <xf numFmtId="165" fontId="51" fillId="16" borderId="0" xfId="35" applyNumberFormat="1" applyFill="1"/>
    <xf numFmtId="167" fontId="54" fillId="0" borderId="0" xfId="35" applyNumberFormat="1" applyFont="1" applyAlignment="1">
      <alignment vertical="top"/>
    </xf>
    <xf numFmtId="10" fontId="53" fillId="0" borderId="12" xfId="35" applyNumberFormat="1" applyFont="1" applyBorder="1" applyAlignment="1">
      <alignment vertical="top"/>
    </xf>
    <xf numFmtId="165" fontId="51" fillId="17" borderId="0" xfId="35" applyNumberFormat="1" applyFill="1"/>
    <xf numFmtId="10" fontId="51" fillId="15" borderId="0" xfId="35" applyNumberFormat="1" applyFill="1"/>
    <xf numFmtId="10" fontId="51" fillId="0" borderId="0" xfId="35" applyNumberFormat="1"/>
    <xf numFmtId="167" fontId="53" fillId="0" borderId="12" xfId="35" applyNumberFormat="1" applyFont="1" applyBorder="1" applyAlignment="1">
      <alignment vertical="top"/>
    </xf>
    <xf numFmtId="167" fontId="55" fillId="0" borderId="13" xfId="35" applyNumberFormat="1" applyFont="1" applyBorder="1" applyAlignment="1">
      <alignment vertical="top"/>
    </xf>
    <xf numFmtId="1" fontId="51" fillId="0" borderId="0" xfId="35" applyNumberFormat="1"/>
    <xf numFmtId="166" fontId="54" fillId="0" borderId="0" xfId="35" applyNumberFormat="1" applyFont="1" applyAlignment="1">
      <alignment vertical="top"/>
    </xf>
    <xf numFmtId="166" fontId="53" fillId="0" borderId="0" xfId="35" applyNumberFormat="1" applyFont="1" applyAlignment="1">
      <alignment vertical="top"/>
    </xf>
    <xf numFmtId="165" fontId="56" fillId="0" borderId="0" xfId="35" applyNumberFormat="1" applyFont="1"/>
    <xf numFmtId="0" fontId="57" fillId="0" borderId="0" xfId="35" applyFont="1"/>
    <xf numFmtId="165" fontId="58" fillId="0" borderId="0" xfId="35" applyNumberFormat="1" applyFont="1" applyAlignment="1">
      <alignment horizontal="left"/>
    </xf>
    <xf numFmtId="180" fontId="58" fillId="0" borderId="0" xfId="35" applyNumberFormat="1" applyFont="1" applyAlignment="1">
      <alignment horizontal="right"/>
    </xf>
    <xf numFmtId="165" fontId="57" fillId="0" borderId="0" xfId="35" applyNumberFormat="1" applyFont="1" applyAlignment="1">
      <alignment horizontal="right"/>
    </xf>
    <xf numFmtId="1" fontId="57" fillId="0" borderId="0" xfId="35" applyNumberFormat="1" applyFont="1"/>
    <xf numFmtId="3" fontId="57" fillId="0" borderId="0" xfId="35" applyNumberFormat="1" applyFont="1" applyAlignment="1">
      <alignment horizontal="right"/>
    </xf>
    <xf numFmtId="1" fontId="57" fillId="0" borderId="14" xfId="35" applyNumberFormat="1" applyFont="1" applyBorder="1"/>
    <xf numFmtId="0" fontId="51" fillId="0" borderId="14" xfId="35" applyBorder="1"/>
    <xf numFmtId="3" fontId="57" fillId="0" borderId="14" xfId="35" applyNumberFormat="1" applyFont="1" applyBorder="1" applyAlignment="1">
      <alignment horizontal="right"/>
    </xf>
    <xf numFmtId="165" fontId="59" fillId="0" borderId="0" xfId="35" applyNumberFormat="1" applyFont="1"/>
    <xf numFmtId="165" fontId="59" fillId="0" borderId="0" xfId="35" applyNumberFormat="1" applyFont="1" applyAlignment="1">
      <alignment vertical="top"/>
    </xf>
    <xf numFmtId="0" fontId="57" fillId="0" borderId="14" xfId="35" applyFont="1" applyBorder="1"/>
    <xf numFmtId="0" fontId="51" fillId="0" borderId="0" xfId="35" applyAlignment="1">
      <alignment horizontal="right"/>
    </xf>
    <xf numFmtId="165" fontId="60" fillId="0" borderId="0" xfId="35" applyNumberFormat="1" applyFont="1"/>
    <xf numFmtId="165" fontId="51" fillId="0" borderId="0" xfId="35" applyNumberFormat="1" applyAlignment="1">
      <alignment vertical="top"/>
    </xf>
    <xf numFmtId="165" fontId="58" fillId="0" borderId="0" xfId="35" applyNumberFormat="1" applyFont="1"/>
    <xf numFmtId="180" fontId="58" fillId="0" borderId="0" xfId="35" applyNumberFormat="1" applyFont="1"/>
    <xf numFmtId="165" fontId="58" fillId="0" borderId="0" xfId="35" applyNumberFormat="1" applyFont="1" applyAlignment="1">
      <alignment vertical="top"/>
    </xf>
    <xf numFmtId="165" fontId="57" fillId="0" borderId="0" xfId="35" applyNumberFormat="1" applyFont="1"/>
    <xf numFmtId="3" fontId="57" fillId="0" borderId="0" xfId="35" applyNumberFormat="1" applyFont="1"/>
    <xf numFmtId="165" fontId="57" fillId="0" borderId="14" xfId="35" applyNumberFormat="1" applyFont="1" applyBorder="1"/>
    <xf numFmtId="3" fontId="57" fillId="0" borderId="14" xfId="35" applyNumberFormat="1" applyFont="1" applyBorder="1"/>
    <xf numFmtId="165" fontId="51" fillId="0" borderId="14" xfId="35" applyNumberFormat="1" applyBorder="1" applyAlignment="1">
      <alignment vertical="top"/>
    </xf>
    <xf numFmtId="3" fontId="60" fillId="0" borderId="0" xfId="35" applyNumberFormat="1" applyFont="1"/>
  </cellXfs>
  <cellStyles count="36">
    <cellStyle name="Calcs" xfId="1" xr:uid="{00000000-0005-0000-0000-000000000000}"/>
    <cellStyle name="Calcs%" xfId="2" xr:uid="{00000000-0005-0000-0000-000001000000}"/>
    <cellStyle name="CalcsCurrency" xfId="3" xr:uid="{00000000-0005-0000-0000-000002000000}"/>
    <cellStyle name="CalcsDate" xfId="4" xr:uid="{00000000-0005-0000-0000-000003000000}"/>
    <cellStyle name="Comma 2" xfId="5" xr:uid="{00000000-0005-0000-0000-000004000000}"/>
    <cellStyle name="DateLong" xfId="6" xr:uid="{00000000-0005-0000-0000-000005000000}"/>
    <cellStyle name="DateLong 2" xfId="7" xr:uid="{00000000-0005-0000-0000-000006000000}"/>
    <cellStyle name="DateShort" xfId="8" xr:uid="{00000000-0005-0000-0000-000007000000}"/>
    <cellStyle name="DateShort 2" xfId="9" xr:uid="{00000000-0005-0000-0000-000008000000}"/>
    <cellStyle name="Factor" xfId="10" xr:uid="{00000000-0005-0000-0000-000009000000}"/>
    <cellStyle name="Factor 2" xfId="11" xr:uid="{00000000-0005-0000-0000-00000A000000}"/>
    <cellStyle name="Factor 3" xfId="12" xr:uid="{00000000-0005-0000-0000-00000B000000}"/>
    <cellStyle name="Hyperlink" xfId="13" builtinId="8"/>
    <cellStyle name="Input%" xfId="14" xr:uid="{00000000-0005-0000-0000-00000D000000}"/>
    <cellStyle name="InputCurrency" xfId="15" xr:uid="{00000000-0005-0000-0000-00000E000000}"/>
    <cellStyle name="InputDate" xfId="16" xr:uid="{00000000-0005-0000-0000-00000F000000}"/>
    <cellStyle name="InputStyle" xfId="17" xr:uid="{00000000-0005-0000-0000-000010000000}"/>
    <cellStyle name="Normal" xfId="0" builtinId="0" customBuiltin="1"/>
    <cellStyle name="Normal 2" xfId="18" xr:uid="{00000000-0005-0000-0000-000012000000}"/>
    <cellStyle name="Normal 2 2" xfId="35" xr:uid="{05CE165B-CDF4-4DBA-8E99-6A557C43AD01}"/>
    <cellStyle name="Normal 3" xfId="19" xr:uid="{00000000-0005-0000-0000-000013000000}"/>
    <cellStyle name="Normal 4" xfId="20" xr:uid="{00000000-0005-0000-0000-000014000000}"/>
    <cellStyle name="Normal 5" xfId="21" xr:uid="{00000000-0005-0000-0000-000015000000}"/>
    <cellStyle name="Normal 6" xfId="22" xr:uid="{00000000-0005-0000-0000-000016000000}"/>
    <cellStyle name="Percent" xfId="23" builtinId="5" customBuiltin="1"/>
    <cellStyle name="Percent 2" xfId="24" xr:uid="{00000000-0005-0000-0000-000018000000}"/>
    <cellStyle name="Percent 3" xfId="25" xr:uid="{00000000-0005-0000-0000-000019000000}"/>
    <cellStyle name="Percent 4" xfId="26" xr:uid="{00000000-0005-0000-0000-00001A000000}"/>
    <cellStyle name="ReportSubTotal" xfId="27" xr:uid="{00000000-0005-0000-0000-00001B000000}"/>
    <cellStyle name="ReportTotal" xfId="28" xr:uid="{00000000-0005-0000-0000-00001C000000}"/>
    <cellStyle name="Result" xfId="29" xr:uid="{00000000-0005-0000-0000-00001D000000}"/>
    <cellStyle name="Result%" xfId="30" xr:uid="{00000000-0005-0000-0000-00001E000000}"/>
    <cellStyle name="ResultCurrency" xfId="31" xr:uid="{00000000-0005-0000-0000-00001F000000}"/>
    <cellStyle name="ResultDate" xfId="32" xr:uid="{00000000-0005-0000-0000-000020000000}"/>
    <cellStyle name="Year" xfId="33" xr:uid="{00000000-0005-0000-0000-000021000000}"/>
    <cellStyle name="Year 2" xfId="34" xr:uid="{00000000-0005-0000-0000-000022000000}"/>
  </cellStyles>
  <dxfs count="171">
    <dxf>
      <font>
        <color rgb="FFFFCC00"/>
      </font>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theme="0"/>
        </patternFill>
      </fill>
    </dxf>
    <dxf>
      <font>
        <color rgb="FFFFCC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638175</xdr:colOff>
      <xdr:row>15</xdr:row>
      <xdr:rowOff>28575</xdr:rowOff>
    </xdr:from>
    <xdr:to>
      <xdr:col>8</xdr:col>
      <xdr:colOff>531050</xdr:colOff>
      <xdr:row>34</xdr:row>
      <xdr:rowOff>156129</xdr:rowOff>
    </xdr:to>
    <xdr:sp macro="" textlink="">
      <xdr:nvSpPr>
        <xdr:cNvPr id="2" name="TextBox 2">
          <a:extLst>
            <a:ext uri="{FF2B5EF4-FFF2-40B4-BE49-F238E27FC236}">
              <a16:creationId xmlns:a16="http://schemas.microsoft.com/office/drawing/2014/main" id="{00000000-0008-0000-0000-000002000000}"/>
            </a:ext>
          </a:extLst>
        </xdr:cNvPr>
        <xdr:cNvSpPr txBox="1"/>
      </xdr:nvSpPr>
      <xdr:spPr>
        <a:xfrm>
          <a:off x="638175" y="2734945"/>
          <a:ext cx="9350084" cy="3264454"/>
        </a:xfrm>
        <a:prstGeom prst="rect">
          <a:avLst/>
        </a:prstGeom>
        <a:noFill/>
        <a:ln>
          <a:noFill/>
        </a:ln>
      </xdr:spPr>
      <xdr:txBody>
        <a:bodyPr lIns="27432" tIns="22860" rIns="0" bIns="0" rtlCol="0"/>
        <a:lstStyle/>
        <a:p>
          <a:pPr algn="l"/>
          <a:r>
            <a:rPr lang="en-US" sz="1000" b="1">
              <a:solidFill>
                <a:srgbClr val="000000"/>
              </a:solidFill>
              <a:latin typeface="Circular Pro Book"/>
            </a:rPr>
            <a:t>Disclaimer</a:t>
          </a:r>
        </a:p>
        <a:p>
          <a:pPr algn="l"/>
          <a:endParaRPr lang="en-US" sz="900">
            <a:solidFill>
              <a:srgbClr val="000000"/>
            </a:solidFill>
            <a:latin typeface="Circular Pro Book"/>
          </a:endParaRPr>
        </a:p>
        <a:p>
          <a:pPr algn="l"/>
          <a:r>
            <a:rPr lang="en-US" sz="900">
              <a:solidFill>
                <a:srgbClr val="000000"/>
              </a:solidFill>
              <a:latin typeface="Circular Pro Book"/>
            </a:rPr>
            <a:t>This Financial Model (‘the Model’) has been constructed for a specific purpose and is not intended for distribution to third parties. Third parties who obtain copies of the Model should be aware of the following:</a:t>
          </a:r>
        </a:p>
        <a:p>
          <a:pPr algn="l"/>
          <a:endParaRPr lang="en-US" sz="900">
            <a:solidFill>
              <a:srgbClr val="000000"/>
            </a:solidFill>
            <a:latin typeface="Circular Pro Book"/>
          </a:endParaRPr>
        </a:p>
        <a:p>
          <a:pPr algn="l"/>
          <a:r>
            <a:rPr lang="en-US" sz="900">
              <a:solidFill>
                <a:srgbClr val="000000"/>
              </a:solidFill>
              <a:latin typeface="Circular Pro Book"/>
            </a:rPr>
            <a:t>-  the Model may not be suitable for purposes, other than the specific purpose for which it was designed, and the interests of third parties may not have been anticipated;</a:t>
          </a:r>
        </a:p>
        <a:p>
          <a:pPr algn="l"/>
          <a:endParaRPr lang="en-US" sz="900">
            <a:solidFill>
              <a:srgbClr val="000000"/>
            </a:solidFill>
            <a:latin typeface="Circular Pro Book"/>
          </a:endParaRPr>
        </a:p>
        <a:p>
          <a:pPr algn="l"/>
          <a:r>
            <a:rPr lang="en-US" sz="900">
              <a:solidFill>
                <a:srgbClr val="000000"/>
              </a:solidFill>
              <a:latin typeface="Circular Pro Book"/>
            </a:rPr>
            <a:t>-  the Model was not intended for use by third parties and may not be designed so that it can be readily operated in a correct manner by such parties;</a:t>
          </a:r>
        </a:p>
        <a:p>
          <a:pPr algn="l"/>
          <a:endParaRPr lang="en-US" sz="900">
            <a:solidFill>
              <a:srgbClr val="000000"/>
            </a:solidFill>
            <a:latin typeface="Circular Pro Book"/>
          </a:endParaRPr>
        </a:p>
        <a:p>
          <a:pPr algn="l"/>
          <a:r>
            <a:rPr lang="en-US" sz="900">
              <a:solidFill>
                <a:srgbClr val="000000"/>
              </a:solidFill>
              <a:latin typeface="Circular Pro Book"/>
            </a:rPr>
            <a:t>-  the Model may be development version and may not be complete or, in the event that development of the Model has concluded, material events may have occurred since completion, which are not reflected in the Model;</a:t>
          </a:r>
        </a:p>
        <a:p>
          <a:pPr algn="l"/>
          <a:endParaRPr lang="en-US" sz="900">
            <a:solidFill>
              <a:srgbClr val="000000"/>
            </a:solidFill>
            <a:latin typeface="Circular Pro Book"/>
          </a:endParaRPr>
        </a:p>
        <a:p>
          <a:pPr algn="l"/>
          <a:r>
            <a:rPr lang="en-US" sz="900">
              <a:solidFill>
                <a:srgbClr val="000000"/>
              </a:solidFill>
              <a:latin typeface="Circular Pro Book"/>
            </a:rPr>
            <a:t>-  the Model may not have been subject to independent testing and where it has been tested, this may not provide an appropriate degree of assurance for all possible uses of the Model.</a:t>
          </a:r>
        </a:p>
        <a:p>
          <a:pPr algn="l"/>
          <a:endParaRPr lang="en-US" sz="900">
            <a:solidFill>
              <a:srgbClr val="000000"/>
            </a:solidFill>
            <a:latin typeface="Circular Pro Book"/>
          </a:endParaRPr>
        </a:p>
        <a:p>
          <a:pPr algn="l"/>
          <a:r>
            <a:rPr lang="en-US" sz="900">
              <a:solidFill>
                <a:srgbClr val="000000"/>
              </a:solidFill>
              <a:latin typeface="Circular Pro Book"/>
            </a:rPr>
            <a:t>Accordingly, third party recipients of this Model use it entirely at their own risk and, in the absence of express written consent, no responsibility is taken or accepted for any losses which may result therefrom, including direct or indirect consequences of computer viruses.</a:t>
          </a:r>
        </a:p>
        <a:p>
          <a:pPr algn="l"/>
          <a:endParaRPr lang="en-US" sz="900" i="1">
            <a:solidFill>
              <a:srgbClr val="000000"/>
            </a:solidFill>
            <a:latin typeface="Arial"/>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Repositories\Financial%20Models\GEN\GEN-DASH.xlsm" TargetMode="External"/><Relationship Id="rId1" Type="http://schemas.openxmlformats.org/officeDocument/2006/relationships/externalLinkPath" Target="GEN-DASH.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QRNavigation"/>
      <sheetName val="SQRInputBindings"/>
      <sheetName val="SQRChartBindings"/>
      <sheetName val="SQRAnnual"/>
      <sheetName val="SQRMonthly"/>
    </sheetNames>
    <sheetDataSet>
      <sheetData sheetId="0"/>
      <sheetData sheetId="1"/>
      <sheetData sheetId="2">
        <row r="4">
          <cell r="E4" t="str">
            <v>Year 1 / 2</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1.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customProperty" Target="../customProperty6.bin"/></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customProperty" Target="../customProperty9.bin"/></Relationships>
</file>

<file path=xl/worksheets/_rels/sheet13.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customProperty" Target="../customProperty13.bin"/><Relationship Id="rId1" Type="http://schemas.openxmlformats.org/officeDocument/2006/relationships/customProperty" Target="../customProperty12.bin"/></Relationships>
</file>

<file path=xl/worksheets/_rels/sheet14.xml.rels><?xml version="1.0" encoding="UTF-8" standalone="yes"?>
<Relationships xmlns="http://schemas.openxmlformats.org/package/2006/relationships"><Relationship Id="rId3" Type="http://schemas.openxmlformats.org/officeDocument/2006/relationships/customProperty" Target="../customProperty17.bin"/><Relationship Id="rId2" Type="http://schemas.openxmlformats.org/officeDocument/2006/relationships/customProperty" Target="../customProperty16.bin"/><Relationship Id="rId1" Type="http://schemas.openxmlformats.org/officeDocument/2006/relationships/customProperty" Target="../customProperty15.bin"/></Relationships>
</file>

<file path=xl/worksheets/_rels/sheet15.xml.rels><?xml version="1.0" encoding="UTF-8" standalone="yes"?>
<Relationships xmlns="http://schemas.openxmlformats.org/package/2006/relationships"><Relationship Id="rId3" Type="http://schemas.openxmlformats.org/officeDocument/2006/relationships/customProperty" Target="../customProperty20.bin"/><Relationship Id="rId2" Type="http://schemas.openxmlformats.org/officeDocument/2006/relationships/customProperty" Target="../customProperty19.bin"/><Relationship Id="rId1" Type="http://schemas.openxmlformats.org/officeDocument/2006/relationships/customProperty" Target="../customProperty18.bin"/></Relationships>
</file>

<file path=xl/worksheets/_rels/sheet16.xml.rels><?xml version="1.0" encoding="UTF-8" standalone="yes"?>
<Relationships xmlns="http://schemas.openxmlformats.org/package/2006/relationships"><Relationship Id="rId3" Type="http://schemas.openxmlformats.org/officeDocument/2006/relationships/customProperty" Target="../customProperty23.bin"/><Relationship Id="rId2" Type="http://schemas.openxmlformats.org/officeDocument/2006/relationships/customProperty" Target="../customProperty22.bin"/><Relationship Id="rId1" Type="http://schemas.openxmlformats.org/officeDocument/2006/relationships/customProperty" Target="../customProperty21.bin"/></Relationships>
</file>

<file path=xl/worksheets/_rels/sheet17.xml.rels><?xml version="1.0" encoding="UTF-8" standalone="yes"?>
<Relationships xmlns="http://schemas.openxmlformats.org/package/2006/relationships"><Relationship Id="rId3" Type="http://schemas.openxmlformats.org/officeDocument/2006/relationships/customProperty" Target="../customProperty26.bin"/><Relationship Id="rId2" Type="http://schemas.openxmlformats.org/officeDocument/2006/relationships/customProperty" Target="../customProperty25.bin"/><Relationship Id="rId1" Type="http://schemas.openxmlformats.org/officeDocument/2006/relationships/customProperty" Target="../customProperty24.bin"/></Relationships>
</file>

<file path=xl/worksheets/_rels/sheet18.xml.rels><?xml version="1.0" encoding="UTF-8" standalone="yes"?>
<Relationships xmlns="http://schemas.openxmlformats.org/package/2006/relationships"><Relationship Id="rId3" Type="http://schemas.openxmlformats.org/officeDocument/2006/relationships/customProperty" Target="../customProperty29.bin"/><Relationship Id="rId2" Type="http://schemas.openxmlformats.org/officeDocument/2006/relationships/customProperty" Target="../customProperty28.bin"/><Relationship Id="rId1" Type="http://schemas.openxmlformats.org/officeDocument/2006/relationships/customProperty" Target="../customProperty27.bin"/></Relationships>
</file>

<file path=xl/worksheets/_rels/sheet19.xml.rels><?xml version="1.0" encoding="UTF-8" standalone="yes"?>
<Relationships xmlns="http://schemas.openxmlformats.org/package/2006/relationships"><Relationship Id="rId3" Type="http://schemas.openxmlformats.org/officeDocument/2006/relationships/customProperty" Target="../customProperty32.bin"/><Relationship Id="rId2" Type="http://schemas.openxmlformats.org/officeDocument/2006/relationships/customProperty" Target="../customProperty31.bin"/><Relationship Id="rId1" Type="http://schemas.openxmlformats.org/officeDocument/2006/relationships/customProperty" Target="../customProperty30.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34.bin"/><Relationship Id="rId1" Type="http://schemas.openxmlformats.org/officeDocument/2006/relationships/customProperty" Target="../customProperty33.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36.bin"/><Relationship Id="rId1" Type="http://schemas.openxmlformats.org/officeDocument/2006/relationships/customProperty" Target="../customProperty35.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38.bin"/><Relationship Id="rId1" Type="http://schemas.openxmlformats.org/officeDocument/2006/relationships/customProperty" Target="../customProperty37.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40.bin"/><Relationship Id="rId1" Type="http://schemas.openxmlformats.org/officeDocument/2006/relationships/customProperty" Target="../customProperty39.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42.bin"/><Relationship Id="rId1" Type="http://schemas.openxmlformats.org/officeDocument/2006/relationships/customProperty" Target="../customProperty41.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44.bin"/><Relationship Id="rId1" Type="http://schemas.openxmlformats.org/officeDocument/2006/relationships/customProperty" Target="../customProperty43.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46.bin"/><Relationship Id="rId1" Type="http://schemas.openxmlformats.org/officeDocument/2006/relationships/customProperty" Target="../customProperty45.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48.bin"/><Relationship Id="rId1" Type="http://schemas.openxmlformats.org/officeDocument/2006/relationships/customProperty" Target="../customProperty47.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50.bin"/><Relationship Id="rId1" Type="http://schemas.openxmlformats.org/officeDocument/2006/relationships/customProperty" Target="../customProperty49.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52.bin"/><Relationship Id="rId1" Type="http://schemas.openxmlformats.org/officeDocument/2006/relationships/customProperty" Target="../customProperty51.bin"/></Relationships>
</file>

<file path=xl/worksheets/_rels/sheet30.xml.rels><?xml version="1.0" encoding="UTF-8" standalone="yes"?>
<Relationships xmlns="http://schemas.openxmlformats.org/package/2006/relationships"><Relationship Id="rId2" Type="http://schemas.openxmlformats.org/officeDocument/2006/relationships/customProperty" Target="../customProperty54.bin"/><Relationship Id="rId1" Type="http://schemas.openxmlformats.org/officeDocument/2006/relationships/customProperty" Target="../customProperty53.bin"/></Relationships>
</file>

<file path=xl/worksheets/_rels/sheet31.xml.rels><?xml version="1.0" encoding="UTF-8" standalone="yes"?>
<Relationships xmlns="http://schemas.openxmlformats.org/package/2006/relationships"><Relationship Id="rId2" Type="http://schemas.openxmlformats.org/officeDocument/2006/relationships/customProperty" Target="../customProperty56.bin"/><Relationship Id="rId1" Type="http://schemas.openxmlformats.org/officeDocument/2006/relationships/customProperty" Target="../customProperty55.bin"/></Relationships>
</file>

<file path=xl/worksheets/_rels/sheet32.xml.rels><?xml version="1.0" encoding="UTF-8" standalone="yes"?>
<Relationships xmlns="http://schemas.openxmlformats.org/package/2006/relationships"><Relationship Id="rId1" Type="http://schemas.openxmlformats.org/officeDocument/2006/relationships/customProperty" Target="../customProperty57.bin"/></Relationships>
</file>

<file path=xl/worksheets/_rels/sheet33.xml.rels><?xml version="1.0" encoding="UTF-8" standalone="yes"?>
<Relationships xmlns="http://schemas.openxmlformats.org/package/2006/relationships"><Relationship Id="rId1" Type="http://schemas.openxmlformats.org/officeDocument/2006/relationships/customProperty" Target="../customProperty58.bin"/></Relationships>
</file>

<file path=xl/worksheets/_rels/sheet34.xml.rels><?xml version="1.0" encoding="UTF-8" standalone="yes"?>
<Relationships xmlns="http://schemas.openxmlformats.org/package/2006/relationships"><Relationship Id="rId1" Type="http://schemas.openxmlformats.org/officeDocument/2006/relationships/customProperty" Target="../customProperty59.bin"/></Relationships>
</file>

<file path=xl/worksheets/_rels/sheet35.xml.rels><?xml version="1.0" encoding="UTF-8" standalone="yes"?>
<Relationships xmlns="http://schemas.openxmlformats.org/package/2006/relationships"><Relationship Id="rId1" Type="http://schemas.openxmlformats.org/officeDocument/2006/relationships/customProperty" Target="../customProperty6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49C6-A04E-4B82-9C10-FA97E1906482}">
  <sheetPr codeName="Sheet1"/>
  <dimension ref="A1:J31"/>
  <sheetViews>
    <sheetView workbookViewId="0">
      <selection activeCell="C6" sqref="C6"/>
    </sheetView>
  </sheetViews>
  <sheetFormatPr defaultColWidth="11.109375" defaultRowHeight="14.5"/>
  <cols>
    <col min="1" max="3" width="26.5546875" style="286" customWidth="1"/>
    <col min="4" max="4" width="40" style="286" customWidth="1"/>
    <col min="5" max="5" width="26.5546875" style="286" customWidth="1"/>
    <col min="6" max="6" width="51" style="286" customWidth="1"/>
    <col min="7" max="7" width="38.77734375" style="286" customWidth="1"/>
    <col min="8" max="8" width="37.5546875" style="286" customWidth="1"/>
    <col min="9" max="21" width="26.5546875" style="286" customWidth="1"/>
    <col min="22" max="16384" width="11.109375" style="286"/>
  </cols>
  <sheetData>
    <row r="1" spans="1:10" ht="18">
      <c r="A1" s="284" t="s">
        <v>191</v>
      </c>
      <c r="B1" s="285"/>
    </row>
    <row r="2" spans="1:10" ht="18">
      <c r="B2" s="285"/>
    </row>
    <row r="3" spans="1:10">
      <c r="B3" s="286" t="s">
        <v>192</v>
      </c>
      <c r="G3" s="286" t="s">
        <v>193</v>
      </c>
    </row>
    <row r="4" spans="1:10">
      <c r="B4" s="286" t="s">
        <v>194</v>
      </c>
      <c r="C4" s="286" t="s">
        <v>195</v>
      </c>
      <c r="D4" s="286" t="s">
        <v>196</v>
      </c>
      <c r="E4" s="286" t="s">
        <v>197</v>
      </c>
      <c r="F4" s="286" t="s">
        <v>198</v>
      </c>
      <c r="G4" s="286" t="s">
        <v>199</v>
      </c>
      <c r="H4" s="286" t="s">
        <v>200</v>
      </c>
    </row>
    <row r="5" spans="1:10">
      <c r="A5" s="286" t="s">
        <v>201</v>
      </c>
      <c r="B5" s="286">
        <v>30</v>
      </c>
      <c r="C5" s="286">
        <v>110</v>
      </c>
      <c r="D5" s="286">
        <v>1340</v>
      </c>
      <c r="E5" s="286">
        <v>350</v>
      </c>
      <c r="F5" s="286" t="s">
        <v>202</v>
      </c>
    </row>
    <row r="6" spans="1:10">
      <c r="A6" s="286" t="s">
        <v>203</v>
      </c>
      <c r="B6" s="286">
        <f>B5</f>
        <v>30</v>
      </c>
      <c r="C6" s="286">
        <f>C5</f>
        <v>110</v>
      </c>
      <c r="D6" s="286">
        <f>D5</f>
        <v>1340</v>
      </c>
      <c r="E6" s="286">
        <f>IF(G6="Hide",30,E5)</f>
        <v>350</v>
      </c>
      <c r="F6" s="286" t="s">
        <v>202</v>
      </c>
      <c r="G6" s="286" t="s">
        <v>199</v>
      </c>
    </row>
    <row r="7" spans="1:10" s="287" customFormat="1"/>
    <row r="8" spans="1:10">
      <c r="B8" s="286" t="s">
        <v>204</v>
      </c>
      <c r="G8" s="286" t="s">
        <v>205</v>
      </c>
    </row>
    <row r="9" spans="1:10">
      <c r="B9" s="286" t="s">
        <v>194</v>
      </c>
      <c r="C9" s="286" t="s">
        <v>195</v>
      </c>
      <c r="D9" s="286" t="s">
        <v>196</v>
      </c>
      <c r="E9" s="286" t="s">
        <v>197</v>
      </c>
      <c r="F9" s="286" t="s">
        <v>198</v>
      </c>
      <c r="G9" s="286" t="s">
        <v>199</v>
      </c>
      <c r="H9" s="286" t="s">
        <v>200</v>
      </c>
    </row>
    <row r="10" spans="1:10">
      <c r="A10" s="286" t="s">
        <v>206</v>
      </c>
      <c r="C10" s="286">
        <v>20</v>
      </c>
    </row>
    <row r="11" spans="1:10">
      <c r="A11" s="286" t="s">
        <v>201</v>
      </c>
      <c r="B11" s="286">
        <v>30</v>
      </c>
      <c r="C11" s="286">
        <f>C6+E6+C10</f>
        <v>480</v>
      </c>
      <c r="D11" s="286">
        <v>1340</v>
      </c>
      <c r="E11" s="286">
        <v>1080</v>
      </c>
      <c r="F11" s="286" t="s">
        <v>207</v>
      </c>
      <c r="G11" s="286" t="s">
        <v>199</v>
      </c>
    </row>
    <row r="12" spans="1:10">
      <c r="A12" s="286" t="s">
        <v>203</v>
      </c>
      <c r="B12" s="286">
        <f>B11</f>
        <v>30</v>
      </c>
      <c r="C12" s="286">
        <f>C11</f>
        <v>480</v>
      </c>
      <c r="D12" s="286">
        <f>D11</f>
        <v>1340</v>
      </c>
      <c r="E12" s="286">
        <f>E11</f>
        <v>1080</v>
      </c>
      <c r="F12" s="286" t="s">
        <v>202</v>
      </c>
    </row>
    <row r="13" spans="1:10" s="287" customFormat="1"/>
    <row r="14" spans="1:10">
      <c r="B14" s="286" t="s">
        <v>208</v>
      </c>
      <c r="G14" s="286" t="s">
        <v>209</v>
      </c>
      <c r="I14" s="286" t="s">
        <v>210</v>
      </c>
    </row>
    <row r="15" spans="1:10">
      <c r="B15" s="286" t="s">
        <v>194</v>
      </c>
      <c r="C15" s="286" t="s">
        <v>195</v>
      </c>
      <c r="D15" s="286" t="s">
        <v>196</v>
      </c>
      <c r="E15" s="286" t="s">
        <v>197</v>
      </c>
      <c r="F15" s="286" t="s">
        <v>198</v>
      </c>
      <c r="G15" s="286" t="s">
        <v>199</v>
      </c>
      <c r="H15" s="286" t="s">
        <v>200</v>
      </c>
      <c r="I15" s="286" t="s">
        <v>211</v>
      </c>
      <c r="J15" s="286" t="s">
        <v>212</v>
      </c>
    </row>
    <row r="16" spans="1:10">
      <c r="A16" s="286" t="s">
        <v>206</v>
      </c>
      <c r="C16" s="286">
        <v>20</v>
      </c>
    </row>
    <row r="17" spans="1:9">
      <c r="A17" s="286" t="s">
        <v>201</v>
      </c>
      <c r="B17" s="286">
        <v>30</v>
      </c>
      <c r="C17" s="286">
        <f>C12+E12+C16</f>
        <v>1580</v>
      </c>
      <c r="D17" s="286">
        <v>1340</v>
      </c>
      <c r="E17" s="286">
        <v>1200</v>
      </c>
      <c r="F17" s="286" t="s">
        <v>207</v>
      </c>
      <c r="G17" s="286" t="s">
        <v>200</v>
      </c>
      <c r="I17" s="286" t="s">
        <v>211</v>
      </c>
    </row>
    <row r="18" spans="1:9">
      <c r="A18" s="286" t="s">
        <v>203</v>
      </c>
      <c r="B18" s="286">
        <f>B17</f>
        <v>30</v>
      </c>
      <c r="C18" s="286">
        <f>C17</f>
        <v>1580</v>
      </c>
      <c r="D18" s="286">
        <f>D17</f>
        <v>1340</v>
      </c>
      <c r="E18" s="286">
        <f>IF(G17="Hide",30,E17)</f>
        <v>30</v>
      </c>
      <c r="F18" s="286" t="s">
        <v>202</v>
      </c>
    </row>
    <row r="19" spans="1:9" s="287" customFormat="1"/>
    <row r="20" spans="1:9">
      <c r="B20" s="286" t="s">
        <v>213</v>
      </c>
    </row>
    <row r="21" spans="1:9">
      <c r="B21" s="286" t="s">
        <v>194</v>
      </c>
      <c r="C21" s="286" t="s">
        <v>195</v>
      </c>
      <c r="D21" s="286" t="s">
        <v>196</v>
      </c>
      <c r="E21" s="286" t="s">
        <v>197</v>
      </c>
    </row>
    <row r="22" spans="1:9">
      <c r="A22" s="286" t="s">
        <v>206</v>
      </c>
      <c r="C22" s="286">
        <v>50</v>
      </c>
    </row>
    <row r="23" spans="1:9">
      <c r="A23" s="286" t="s">
        <v>201</v>
      </c>
      <c r="B23" s="286">
        <v>1440</v>
      </c>
      <c r="C23" s="286">
        <f>C18+E18+C22</f>
        <v>1660</v>
      </c>
    </row>
    <row r="24" spans="1:9">
      <c r="A24" s="286" t="s">
        <v>203</v>
      </c>
    </row>
    <row r="29" spans="1:9">
      <c r="A29" s="284" t="s">
        <v>214</v>
      </c>
    </row>
    <row r="30" spans="1:9">
      <c r="B30" s="286" t="s">
        <v>215</v>
      </c>
    </row>
    <row r="31" spans="1:9">
      <c r="A31" s="286" t="s">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8D47A-C378-4655-A2C4-C04E88E22A69}">
  <sheetPr codeName="Sheet2"/>
  <dimension ref="A1:IQ81"/>
  <sheetViews>
    <sheetView workbookViewId="0">
      <selection activeCell="I23" sqref="I23"/>
    </sheetView>
  </sheetViews>
  <sheetFormatPr defaultColWidth="11.109375" defaultRowHeight="14.5"/>
  <cols>
    <col min="1" max="1" width="11.109375" style="288"/>
    <col min="2" max="2" width="24.109375" style="288" customWidth="1"/>
    <col min="3" max="3" width="40" style="288" customWidth="1"/>
    <col min="4" max="4" width="31.44140625" style="288" customWidth="1"/>
    <col min="5" max="5" width="25.33203125" style="288" customWidth="1"/>
    <col min="6" max="6" width="11.109375" style="288"/>
    <col min="7" max="7" width="46.109375" style="288" customWidth="1"/>
    <col min="8" max="8" width="52.21875" style="288" customWidth="1"/>
    <col min="9" max="9" width="18" style="288" customWidth="1"/>
    <col min="10" max="11" width="11.109375" style="288"/>
    <col min="12" max="12" width="33.88671875" style="288" customWidth="1"/>
    <col min="13" max="16" width="11.109375" style="288"/>
    <col min="17" max="18" width="10.6640625" style="288" customWidth="1"/>
    <col min="19" max="19" width="19.21875" style="288" customWidth="1"/>
    <col min="20" max="251" width="11.109375" style="288"/>
    <col min="252" max="16384" width="11.109375" style="286"/>
  </cols>
  <sheetData>
    <row r="1" spans="3:23" ht="18">
      <c r="C1" s="289" t="s">
        <v>217</v>
      </c>
      <c r="D1" s="289" t="s">
        <v>218</v>
      </c>
      <c r="E1" s="289" t="s">
        <v>219</v>
      </c>
      <c r="H1" s="289" t="s">
        <v>220</v>
      </c>
      <c r="L1" s="289" t="s">
        <v>221</v>
      </c>
    </row>
    <row r="2" spans="3:23" ht="17" customHeight="1">
      <c r="C2" s="286" t="s">
        <v>222</v>
      </c>
      <c r="D2" s="286" t="s">
        <v>223</v>
      </c>
      <c r="E2" s="286" t="s">
        <v>224</v>
      </c>
      <c r="H2" s="286" t="s">
        <v>225</v>
      </c>
    </row>
    <row r="3" spans="3:23">
      <c r="C3" s="286" t="s">
        <v>226</v>
      </c>
      <c r="D3" s="290">
        <v>0.3</v>
      </c>
      <c r="H3" s="291" t="s">
        <v>227</v>
      </c>
      <c r="I3" s="292">
        <f>D15</f>
        <v>0.9</v>
      </c>
      <c r="J3" s="291" t="s">
        <v>122</v>
      </c>
      <c r="K3" s="286"/>
      <c r="L3" s="286"/>
      <c r="M3" s="286"/>
      <c r="N3" s="286"/>
      <c r="O3" s="286"/>
      <c r="P3" s="286"/>
      <c r="Q3" s="286"/>
      <c r="R3" s="286"/>
      <c r="S3" s="286"/>
      <c r="T3" s="286"/>
      <c r="U3" s="286"/>
      <c r="V3" s="286"/>
      <c r="W3" s="286"/>
    </row>
    <row r="4" spans="3:23">
      <c r="C4" s="286" t="s">
        <v>228</v>
      </c>
      <c r="D4" s="290">
        <v>6</v>
      </c>
      <c r="H4" s="293" t="s">
        <v>229</v>
      </c>
      <c r="I4" s="294">
        <f>D10</f>
        <v>500</v>
      </c>
      <c r="J4" s="293" t="s">
        <v>230</v>
      </c>
      <c r="K4" s="286"/>
      <c r="L4" s="286"/>
      <c r="M4" s="286"/>
      <c r="N4" s="286"/>
      <c r="O4" s="286"/>
      <c r="P4" s="286"/>
      <c r="Q4" s="286"/>
      <c r="R4" s="286"/>
      <c r="S4" s="286"/>
      <c r="T4" s="286"/>
      <c r="U4" s="286"/>
      <c r="V4" s="286"/>
      <c r="W4" s="286"/>
    </row>
    <row r="5" spans="3:23">
      <c r="C5" s="286" t="s">
        <v>231</v>
      </c>
      <c r="D5" s="290">
        <v>35</v>
      </c>
      <c r="H5" s="295" t="s">
        <v>232</v>
      </c>
      <c r="I5" s="292">
        <f>D14</f>
        <v>1</v>
      </c>
      <c r="J5" s="295" t="s">
        <v>122</v>
      </c>
      <c r="K5" s="286"/>
      <c r="L5" s="286"/>
      <c r="M5" s="286"/>
      <c r="N5" s="286"/>
      <c r="O5" s="286"/>
      <c r="P5" s="286"/>
      <c r="Q5" s="286"/>
      <c r="R5" s="286"/>
      <c r="S5" s="286"/>
      <c r="T5" s="286"/>
      <c r="U5" s="286"/>
      <c r="V5" s="286"/>
      <c r="W5" s="286"/>
    </row>
    <row r="6" spans="3:23" ht="18">
      <c r="C6" s="286" t="s">
        <v>233</v>
      </c>
      <c r="D6" s="290">
        <v>5000</v>
      </c>
      <c r="H6" s="293" t="s">
        <v>234</v>
      </c>
      <c r="I6" s="294">
        <v>1</v>
      </c>
      <c r="J6" s="293"/>
      <c r="K6" s="286"/>
      <c r="L6" s="289" t="s">
        <v>235</v>
      </c>
      <c r="M6" s="286"/>
      <c r="N6" s="286"/>
      <c r="O6" s="286"/>
      <c r="P6" s="286"/>
      <c r="Q6" s="286"/>
      <c r="R6" s="286"/>
      <c r="S6" s="286"/>
      <c r="T6" s="286"/>
      <c r="U6" s="286"/>
      <c r="V6" s="286"/>
      <c r="W6" s="286"/>
    </row>
    <row r="7" spans="3:23">
      <c r="C7" s="286" t="s">
        <v>236</v>
      </c>
      <c r="D7" s="290">
        <v>1000</v>
      </c>
      <c r="H7" s="293" t="s">
        <v>237</v>
      </c>
      <c r="I7" s="294"/>
      <c r="J7" s="293" t="s">
        <v>230</v>
      </c>
      <c r="K7" s="286"/>
      <c r="L7" s="286"/>
      <c r="M7" s="286"/>
      <c r="N7" s="286"/>
      <c r="O7" s="286"/>
      <c r="P7" s="286"/>
      <c r="Q7" s="286"/>
      <c r="R7" s="286"/>
      <c r="S7" s="286"/>
      <c r="T7" s="286"/>
      <c r="U7" s="286"/>
      <c r="V7" s="286"/>
      <c r="W7" s="286"/>
    </row>
    <row r="8" spans="3:23" ht="18">
      <c r="D8" s="286"/>
      <c r="H8" s="293" t="s">
        <v>238</v>
      </c>
      <c r="I8" s="294">
        <f>D11</f>
        <v>2</v>
      </c>
      <c r="J8" s="293" t="s">
        <v>239</v>
      </c>
      <c r="K8" s="286"/>
      <c r="L8" s="289" t="s">
        <v>239</v>
      </c>
      <c r="M8" s="289" t="s">
        <v>240</v>
      </c>
      <c r="N8" s="286"/>
      <c r="O8" s="286"/>
      <c r="P8" s="286"/>
      <c r="Q8" s="286"/>
      <c r="R8" s="286"/>
      <c r="S8" s="286"/>
      <c r="T8" s="286"/>
      <c r="U8" s="286"/>
      <c r="V8" s="286"/>
      <c r="W8" s="286"/>
    </row>
    <row r="9" spans="3:23">
      <c r="C9" s="286" t="s">
        <v>241</v>
      </c>
      <c r="D9" s="290"/>
      <c r="H9" s="293" t="s">
        <v>242</v>
      </c>
      <c r="I9" s="294">
        <f>D12</f>
        <v>35</v>
      </c>
      <c r="J9" s="293" t="s">
        <v>144</v>
      </c>
      <c r="K9" s="286"/>
      <c r="L9" s="286" t="s">
        <v>243</v>
      </c>
      <c r="M9" s="286">
        <v>2023</v>
      </c>
      <c r="N9" s="286"/>
      <c r="O9" s="286"/>
      <c r="P9" s="286"/>
      <c r="Q9" s="286"/>
      <c r="R9" s="286"/>
      <c r="S9" s="286"/>
      <c r="T9" s="286"/>
      <c r="U9" s="286"/>
      <c r="V9" s="286"/>
      <c r="W9" s="286"/>
    </row>
    <row r="10" spans="3:23">
      <c r="C10" s="286" t="s">
        <v>244</v>
      </c>
      <c r="D10" s="290">
        <v>500</v>
      </c>
      <c r="H10" s="293" t="s">
        <v>245</v>
      </c>
      <c r="I10" s="294">
        <f>D13</f>
        <v>24</v>
      </c>
      <c r="J10" s="293" t="s">
        <v>239</v>
      </c>
      <c r="K10" s="286"/>
      <c r="L10" s="286" t="s">
        <v>246</v>
      </c>
      <c r="M10" s="286">
        <v>2024</v>
      </c>
      <c r="N10" s="286"/>
      <c r="O10" s="286"/>
      <c r="P10" s="286"/>
      <c r="Q10" s="286"/>
      <c r="R10" s="286"/>
      <c r="S10" s="286"/>
      <c r="T10" s="286"/>
      <c r="U10" s="286"/>
      <c r="V10" s="286"/>
      <c r="W10" s="286"/>
    </row>
    <row r="11" spans="3:23" ht="15" customHeight="1">
      <c r="C11" s="286" t="s">
        <v>247</v>
      </c>
      <c r="D11" s="290">
        <v>2</v>
      </c>
      <c r="H11" s="293" t="s">
        <v>248</v>
      </c>
      <c r="I11" s="294">
        <v>12</v>
      </c>
      <c r="J11" s="293" t="s">
        <v>239</v>
      </c>
      <c r="K11" s="286"/>
      <c r="L11" s="286" t="s">
        <v>249</v>
      </c>
      <c r="M11" s="286">
        <v>2025</v>
      </c>
      <c r="N11" s="286"/>
      <c r="O11" s="286"/>
      <c r="P11" s="286"/>
      <c r="Q11" s="286"/>
      <c r="R11" s="286"/>
      <c r="S11" s="286"/>
      <c r="T11" s="286"/>
      <c r="U11" s="286"/>
      <c r="V11" s="286"/>
      <c r="W11" s="286"/>
    </row>
    <row r="12" spans="3:23" ht="19" customHeight="1">
      <c r="C12" s="286" t="s">
        <v>250</v>
      </c>
      <c r="D12" s="290">
        <v>35</v>
      </c>
      <c r="I12" s="286"/>
      <c r="L12" s="286" t="s">
        <v>251</v>
      </c>
      <c r="M12" s="286">
        <v>2026</v>
      </c>
      <c r="P12" s="286"/>
      <c r="Q12" s="286"/>
      <c r="T12" s="286"/>
    </row>
    <row r="13" spans="3:23">
      <c r="C13" s="286" t="s">
        <v>252</v>
      </c>
      <c r="D13" s="290">
        <v>24</v>
      </c>
      <c r="I13" s="286"/>
      <c r="L13" s="286" t="s">
        <v>253</v>
      </c>
      <c r="M13" s="286">
        <v>2027</v>
      </c>
      <c r="P13" s="286"/>
      <c r="Q13" s="286"/>
      <c r="U13" s="286"/>
    </row>
    <row r="14" spans="3:23">
      <c r="C14" s="286" t="s">
        <v>254</v>
      </c>
      <c r="D14" s="290">
        <v>1</v>
      </c>
      <c r="H14" s="293" t="s">
        <v>255</v>
      </c>
      <c r="I14" s="294">
        <f>D18</f>
        <v>25000</v>
      </c>
      <c r="J14" s="293" t="s">
        <v>144</v>
      </c>
      <c r="K14" s="286"/>
      <c r="L14" s="286" t="s">
        <v>256</v>
      </c>
      <c r="M14" s="286">
        <v>2028</v>
      </c>
      <c r="N14" s="286"/>
      <c r="O14" s="286"/>
      <c r="P14" s="286"/>
      <c r="Q14" s="286"/>
      <c r="R14" s="286"/>
      <c r="S14" s="286"/>
      <c r="T14" s="286"/>
      <c r="U14" s="286"/>
      <c r="V14" s="286"/>
      <c r="W14" s="286"/>
    </row>
    <row r="15" spans="3:23">
      <c r="C15" s="286" t="s">
        <v>257</v>
      </c>
      <c r="D15" s="290">
        <v>0.9</v>
      </c>
      <c r="H15" s="295" t="s">
        <v>258</v>
      </c>
      <c r="I15" s="292">
        <f>D19</f>
        <v>0.1</v>
      </c>
      <c r="J15" s="295" t="s">
        <v>122</v>
      </c>
      <c r="K15" s="286"/>
      <c r="L15" s="286" t="s">
        <v>259</v>
      </c>
      <c r="M15" s="286"/>
      <c r="N15" s="286"/>
      <c r="O15" s="286"/>
      <c r="P15" s="286"/>
      <c r="Q15" s="286"/>
      <c r="R15" s="286"/>
      <c r="S15" s="286"/>
      <c r="T15" s="286"/>
      <c r="U15" s="286"/>
      <c r="V15" s="286"/>
      <c r="W15" s="286"/>
    </row>
    <row r="16" spans="3:23">
      <c r="D16" s="286"/>
      <c r="H16" s="293" t="s">
        <v>260</v>
      </c>
      <c r="I16" s="294">
        <v>3</v>
      </c>
      <c r="J16" s="293" t="s">
        <v>239</v>
      </c>
      <c r="K16" s="286"/>
      <c r="L16" s="286" t="s">
        <v>261</v>
      </c>
      <c r="M16" s="286"/>
      <c r="N16" s="286"/>
      <c r="O16" s="286"/>
      <c r="P16" s="286"/>
      <c r="Q16" s="286"/>
      <c r="R16" s="286"/>
      <c r="S16" s="286"/>
      <c r="T16" s="286"/>
      <c r="U16" s="286"/>
      <c r="V16" s="286"/>
      <c r="W16" s="286"/>
    </row>
    <row r="17" spans="1:251">
      <c r="C17" s="286" t="s">
        <v>262</v>
      </c>
      <c r="D17" s="290"/>
      <c r="H17" s="295" t="s">
        <v>263</v>
      </c>
      <c r="I17" s="292">
        <f>D20</f>
        <v>0.05</v>
      </c>
      <c r="J17" s="295" t="s">
        <v>122</v>
      </c>
      <c r="K17" s="286"/>
      <c r="L17" s="286" t="s">
        <v>264</v>
      </c>
      <c r="M17" s="286"/>
      <c r="N17" s="286"/>
      <c r="O17" s="286"/>
      <c r="P17" s="286"/>
      <c r="Q17" s="286"/>
      <c r="R17" s="286"/>
      <c r="S17" s="286"/>
      <c r="T17" s="286"/>
      <c r="U17" s="286"/>
      <c r="V17" s="286"/>
      <c r="W17" s="286"/>
    </row>
    <row r="18" spans="1:251">
      <c r="C18" s="286" t="s">
        <v>265</v>
      </c>
      <c r="D18" s="290">
        <v>25000</v>
      </c>
      <c r="I18" s="286"/>
      <c r="L18" s="286" t="s">
        <v>266</v>
      </c>
      <c r="T18" s="286"/>
    </row>
    <row r="19" spans="1:251">
      <c r="C19" s="286" t="s">
        <v>267</v>
      </c>
      <c r="D19" s="290">
        <v>0.1</v>
      </c>
      <c r="I19" s="286"/>
      <c r="L19" s="286" t="s">
        <v>268</v>
      </c>
      <c r="M19" s="286"/>
      <c r="T19" s="286"/>
    </row>
    <row r="20" spans="1:251">
      <c r="C20" s="286" t="s">
        <v>269</v>
      </c>
      <c r="D20" s="290">
        <v>0.05</v>
      </c>
      <c r="H20" s="293" t="s">
        <v>270</v>
      </c>
      <c r="I20" s="294">
        <f>D7</f>
        <v>1000</v>
      </c>
      <c r="J20" s="293" t="s">
        <v>230</v>
      </c>
      <c r="K20" s="286"/>
      <c r="L20" s="286" t="s">
        <v>271</v>
      </c>
      <c r="M20" s="286"/>
      <c r="N20" s="286"/>
      <c r="O20" s="286"/>
      <c r="P20" s="286"/>
      <c r="Q20" s="286"/>
      <c r="R20" s="286"/>
      <c r="S20" s="286"/>
      <c r="T20" s="286"/>
      <c r="U20" s="286"/>
      <c r="V20" s="286"/>
      <c r="W20" s="286"/>
    </row>
    <row r="21" spans="1:251">
      <c r="C21" s="286"/>
      <c r="D21" s="286"/>
      <c r="H21" s="295" t="s">
        <v>272</v>
      </c>
      <c r="I21" s="292">
        <f>D3</f>
        <v>0.3</v>
      </c>
      <c r="J21" s="295" t="s">
        <v>122</v>
      </c>
      <c r="K21" s="286"/>
      <c r="L21" s="286"/>
      <c r="M21" s="286"/>
      <c r="N21" s="286"/>
      <c r="O21" s="286"/>
      <c r="P21" s="286"/>
      <c r="Q21" s="286"/>
      <c r="R21" s="286"/>
      <c r="S21" s="286"/>
      <c r="T21" s="286"/>
      <c r="U21" s="286"/>
      <c r="V21" s="286"/>
      <c r="W21" s="286"/>
    </row>
    <row r="22" spans="1:251">
      <c r="D22" s="286"/>
      <c r="H22" s="293" t="s">
        <v>273</v>
      </c>
      <c r="I22" s="294">
        <f>D4</f>
        <v>6</v>
      </c>
      <c r="J22" s="293" t="s">
        <v>239</v>
      </c>
      <c r="K22" s="286"/>
      <c r="L22" s="286"/>
      <c r="M22" s="286"/>
      <c r="N22" s="286"/>
      <c r="O22" s="286"/>
      <c r="P22" s="286"/>
      <c r="Q22" s="286"/>
      <c r="R22" s="286"/>
      <c r="S22" s="286"/>
      <c r="T22" s="286"/>
      <c r="U22" s="286"/>
      <c r="V22" s="286"/>
      <c r="W22" s="286"/>
    </row>
    <row r="23" spans="1:251">
      <c r="D23" s="286"/>
      <c r="H23" s="293" t="s">
        <v>274</v>
      </c>
      <c r="I23" s="294">
        <f>D5</f>
        <v>35</v>
      </c>
      <c r="J23" s="293" t="s">
        <v>144</v>
      </c>
      <c r="K23" s="286"/>
      <c r="L23" s="286"/>
      <c r="M23" s="286"/>
      <c r="N23" s="286"/>
      <c r="O23" s="286"/>
      <c r="P23" s="286"/>
      <c r="Q23" s="286"/>
      <c r="R23" s="286"/>
      <c r="S23" s="286"/>
      <c r="T23" s="286"/>
      <c r="U23" s="286"/>
      <c r="V23" s="286"/>
      <c r="W23" s="286"/>
    </row>
    <row r="24" spans="1:251">
      <c r="D24" s="286"/>
      <c r="H24" s="293" t="s">
        <v>275</v>
      </c>
      <c r="I24" s="294">
        <f>D6</f>
        <v>5000</v>
      </c>
      <c r="J24" s="293" t="s">
        <v>230</v>
      </c>
      <c r="K24" s="286"/>
      <c r="L24" s="286"/>
      <c r="M24" s="286"/>
      <c r="N24" s="286"/>
      <c r="O24" s="286"/>
      <c r="P24" s="286"/>
      <c r="Q24" s="286"/>
      <c r="R24" s="286"/>
      <c r="S24" s="286"/>
      <c r="T24" s="286"/>
      <c r="U24" s="286"/>
      <c r="V24" s="286"/>
      <c r="W24" s="286"/>
    </row>
    <row r="25" spans="1:251">
      <c r="D25" s="286"/>
      <c r="I25" s="286"/>
      <c r="L25" s="286"/>
      <c r="M25" s="286"/>
      <c r="T25" s="286"/>
      <c r="V25" s="286"/>
    </row>
    <row r="26" spans="1:251">
      <c r="D26" s="286"/>
      <c r="I26" s="286"/>
      <c r="L26" s="286"/>
      <c r="M26" s="286"/>
    </row>
    <row r="27" spans="1:251">
      <c r="D27" s="286"/>
      <c r="H27" s="293" t="s">
        <v>276</v>
      </c>
      <c r="I27" s="294"/>
      <c r="J27" s="293" t="s">
        <v>230</v>
      </c>
      <c r="K27" s="286"/>
      <c r="L27" s="286"/>
      <c r="M27" s="286"/>
      <c r="N27" s="286"/>
      <c r="O27" s="286"/>
      <c r="P27" s="286"/>
      <c r="Q27" s="286"/>
      <c r="R27" s="286"/>
      <c r="S27" s="286"/>
      <c r="T27" s="286"/>
      <c r="U27" s="286"/>
      <c r="V27" s="286"/>
      <c r="W27" s="286"/>
    </row>
    <row r="28" spans="1:251">
      <c r="D28" s="286"/>
      <c r="E28" s="286" t="s">
        <v>277</v>
      </c>
      <c r="H28" s="293" t="s">
        <v>278</v>
      </c>
      <c r="I28" s="294"/>
      <c r="J28" s="293" t="s">
        <v>230</v>
      </c>
      <c r="K28" s="286"/>
      <c r="L28" s="286"/>
      <c r="M28" s="286"/>
      <c r="N28" s="286"/>
      <c r="O28" s="286"/>
      <c r="P28" s="286"/>
      <c r="Q28" s="286"/>
      <c r="R28" s="286"/>
      <c r="S28" s="286"/>
      <c r="T28" s="286"/>
      <c r="U28" s="286"/>
      <c r="V28" s="286"/>
      <c r="W28" s="286"/>
    </row>
    <row r="29" spans="1:251">
      <c r="B29" s="286"/>
      <c r="C29" s="286" t="s">
        <v>279</v>
      </c>
      <c r="D29" s="296" t="s">
        <v>280</v>
      </c>
      <c r="E29" s="297">
        <f>IF(D29="unchecked",0,DATE(D31,D30,"01"))</f>
        <v>0</v>
      </c>
      <c r="H29" s="293" t="s">
        <v>281</v>
      </c>
      <c r="I29" s="294"/>
      <c r="J29" s="293" t="s">
        <v>230</v>
      </c>
      <c r="K29" s="286"/>
      <c r="L29" s="286"/>
      <c r="M29" s="286"/>
      <c r="N29" s="286"/>
      <c r="O29" s="286"/>
      <c r="P29" s="286"/>
      <c r="Q29" s="286"/>
      <c r="R29" s="286"/>
      <c r="S29" s="286"/>
      <c r="T29" s="286"/>
      <c r="U29" s="286"/>
      <c r="V29" s="286"/>
      <c r="W29" s="286"/>
    </row>
    <row r="30" spans="1:251">
      <c r="A30" s="286"/>
      <c r="B30" s="286"/>
      <c r="C30" s="286" t="s">
        <v>282</v>
      </c>
      <c r="D30" s="296">
        <v>5</v>
      </c>
      <c r="E30" s="286"/>
      <c r="G30" s="286"/>
      <c r="I30" s="286"/>
      <c r="K30" s="286"/>
      <c r="N30" s="286"/>
      <c r="O30" s="286"/>
      <c r="P30" s="286"/>
      <c r="U30" s="286"/>
      <c r="V30" s="286"/>
      <c r="W30" s="286"/>
      <c r="X30" s="286"/>
      <c r="Y30" s="286"/>
      <c r="Z30" s="286"/>
      <c r="AA30" s="286"/>
      <c r="AB30" s="286"/>
      <c r="AC30" s="286"/>
      <c r="AD30" s="286"/>
      <c r="AE30" s="286"/>
      <c r="AF30" s="286"/>
      <c r="AG30" s="286"/>
      <c r="AH30" s="286"/>
      <c r="AI30" s="286"/>
      <c r="AJ30" s="286"/>
      <c r="AK30" s="286"/>
      <c r="AL30" s="286"/>
      <c r="AM30" s="286"/>
      <c r="AN30" s="286"/>
      <c r="AO30" s="286"/>
      <c r="AP30" s="286"/>
      <c r="AQ30" s="286"/>
      <c r="AR30" s="286"/>
      <c r="AS30" s="286"/>
      <c r="AT30" s="286"/>
      <c r="AU30" s="286"/>
      <c r="AV30" s="286"/>
      <c r="AW30" s="286"/>
      <c r="AX30" s="286"/>
      <c r="AY30" s="286"/>
      <c r="AZ30" s="286"/>
      <c r="BA30" s="286"/>
      <c r="BB30" s="286"/>
      <c r="BC30" s="286"/>
      <c r="BD30" s="286"/>
      <c r="BE30" s="286"/>
      <c r="BF30" s="286"/>
      <c r="BG30" s="286"/>
      <c r="BH30" s="286"/>
      <c r="BI30" s="286"/>
      <c r="BJ30" s="286"/>
      <c r="BK30" s="286"/>
      <c r="BL30" s="286"/>
      <c r="BM30" s="286"/>
      <c r="BN30" s="286"/>
      <c r="BO30" s="286"/>
      <c r="BP30" s="286"/>
      <c r="BQ30" s="286"/>
      <c r="BR30" s="286"/>
      <c r="BS30" s="286"/>
      <c r="BT30" s="286"/>
      <c r="BU30" s="286"/>
      <c r="BV30" s="286"/>
      <c r="BW30" s="286"/>
      <c r="BX30" s="286"/>
      <c r="BY30" s="286"/>
      <c r="BZ30" s="286"/>
      <c r="CA30" s="286"/>
      <c r="CB30" s="286"/>
      <c r="CC30" s="286"/>
      <c r="CD30" s="286"/>
      <c r="CE30" s="286"/>
      <c r="CF30" s="286"/>
      <c r="CG30" s="286"/>
      <c r="CH30" s="286"/>
      <c r="CI30" s="286"/>
      <c r="CJ30" s="286"/>
      <c r="CK30" s="286"/>
      <c r="CL30" s="286"/>
      <c r="CM30" s="286"/>
      <c r="CN30" s="286"/>
      <c r="CO30" s="286"/>
      <c r="CP30" s="286"/>
      <c r="CQ30" s="286"/>
      <c r="CR30" s="286"/>
      <c r="CS30" s="286"/>
      <c r="CT30" s="286"/>
      <c r="CU30" s="286"/>
      <c r="CV30" s="286"/>
      <c r="CW30" s="286"/>
      <c r="CX30" s="286"/>
      <c r="CY30" s="286"/>
      <c r="CZ30" s="286"/>
      <c r="DA30" s="286"/>
      <c r="DB30" s="286"/>
      <c r="DC30" s="286"/>
      <c r="DD30" s="286"/>
      <c r="DE30" s="286"/>
      <c r="DF30" s="286"/>
      <c r="DG30" s="286"/>
      <c r="DH30" s="286"/>
      <c r="DI30" s="286"/>
      <c r="DJ30" s="286"/>
      <c r="DK30" s="286"/>
      <c r="DL30" s="286"/>
      <c r="DM30" s="286"/>
      <c r="DN30" s="286"/>
      <c r="DO30" s="286"/>
      <c r="DP30" s="286"/>
      <c r="DQ30" s="286"/>
      <c r="DR30" s="286"/>
      <c r="DS30" s="286"/>
      <c r="DT30" s="286"/>
      <c r="DU30" s="286"/>
      <c r="DV30" s="286"/>
      <c r="DW30" s="286"/>
      <c r="DX30" s="286"/>
      <c r="DY30" s="286"/>
      <c r="DZ30" s="286"/>
      <c r="EA30" s="286"/>
      <c r="EB30" s="286"/>
      <c r="EC30" s="286"/>
      <c r="ED30" s="286"/>
      <c r="EE30" s="286"/>
      <c r="EF30" s="286"/>
      <c r="EG30" s="286"/>
      <c r="EH30" s="286"/>
      <c r="EI30" s="286"/>
      <c r="EJ30" s="286"/>
      <c r="EK30" s="286"/>
      <c r="EL30" s="286"/>
      <c r="EM30" s="286"/>
      <c r="EN30" s="286"/>
      <c r="EO30" s="286"/>
      <c r="EP30" s="286"/>
      <c r="EQ30" s="286"/>
      <c r="ER30" s="286"/>
      <c r="ES30" s="286"/>
      <c r="ET30" s="286"/>
      <c r="EU30" s="286"/>
      <c r="EV30" s="286"/>
      <c r="EW30" s="286"/>
      <c r="EX30" s="286"/>
      <c r="EY30" s="286"/>
      <c r="EZ30" s="286"/>
      <c r="FA30" s="286"/>
      <c r="FB30" s="286"/>
      <c r="FC30" s="286"/>
      <c r="FD30" s="286"/>
      <c r="FE30" s="286"/>
      <c r="FF30" s="286"/>
      <c r="FG30" s="286"/>
      <c r="FH30" s="286"/>
      <c r="FI30" s="286"/>
      <c r="FJ30" s="286"/>
      <c r="FK30" s="286"/>
      <c r="FL30" s="286"/>
      <c r="FM30" s="286"/>
      <c r="FN30" s="286"/>
      <c r="FO30" s="286"/>
      <c r="FP30" s="286"/>
      <c r="FQ30" s="286"/>
      <c r="FR30" s="286"/>
      <c r="FS30" s="286"/>
      <c r="FT30" s="286"/>
      <c r="FU30" s="286"/>
      <c r="FV30" s="286"/>
      <c r="FW30" s="286"/>
      <c r="FX30" s="286"/>
      <c r="FY30" s="286"/>
      <c r="FZ30" s="286"/>
      <c r="GA30" s="286"/>
      <c r="GB30" s="286"/>
      <c r="GC30" s="286"/>
      <c r="GD30" s="286"/>
      <c r="GE30" s="286"/>
      <c r="GF30" s="286"/>
      <c r="GG30" s="286"/>
      <c r="GH30" s="286"/>
      <c r="GI30" s="286"/>
      <c r="GJ30" s="286"/>
      <c r="GK30" s="286"/>
      <c r="GL30" s="286"/>
      <c r="GM30" s="286"/>
      <c r="GN30" s="286"/>
      <c r="GO30" s="286"/>
      <c r="GP30" s="286"/>
      <c r="GQ30" s="286"/>
      <c r="GR30" s="286"/>
      <c r="GS30" s="286"/>
      <c r="GT30" s="286"/>
      <c r="GU30" s="286"/>
      <c r="GV30" s="286"/>
      <c r="GW30" s="286"/>
      <c r="GX30" s="286"/>
      <c r="GY30" s="286"/>
      <c r="GZ30" s="286"/>
      <c r="HA30" s="286"/>
      <c r="HB30" s="286"/>
      <c r="HC30" s="286"/>
      <c r="HD30" s="286"/>
      <c r="HE30" s="286"/>
      <c r="HF30" s="286"/>
      <c r="HG30" s="286"/>
      <c r="HH30" s="286"/>
      <c r="HI30" s="286"/>
      <c r="HJ30" s="286"/>
      <c r="HK30" s="286"/>
      <c r="HL30" s="286"/>
      <c r="HM30" s="286"/>
      <c r="HN30" s="286"/>
      <c r="HO30" s="286"/>
      <c r="HP30" s="286"/>
      <c r="HQ30" s="286"/>
      <c r="HR30" s="286"/>
      <c r="HS30" s="286"/>
      <c r="HT30" s="286"/>
      <c r="HU30" s="286"/>
      <c r="HV30" s="286"/>
      <c r="HW30" s="286"/>
      <c r="HX30" s="286"/>
      <c r="HY30" s="286"/>
      <c r="HZ30" s="286"/>
      <c r="IA30" s="286"/>
      <c r="IB30" s="286"/>
      <c r="IC30" s="286"/>
      <c r="ID30" s="286"/>
      <c r="IE30" s="286"/>
      <c r="IF30" s="286"/>
      <c r="IG30" s="286"/>
      <c r="IH30" s="286"/>
      <c r="II30" s="286"/>
      <c r="IJ30" s="286"/>
      <c r="IK30" s="286"/>
      <c r="IL30" s="286"/>
      <c r="IM30" s="286"/>
      <c r="IN30" s="286"/>
      <c r="IO30" s="286"/>
      <c r="IP30" s="286"/>
      <c r="IQ30" s="286"/>
    </row>
    <row r="31" spans="1:251">
      <c r="A31" s="286"/>
      <c r="B31" s="286"/>
      <c r="C31" s="286" t="s">
        <v>283</v>
      </c>
      <c r="D31" s="296">
        <v>2023</v>
      </c>
      <c r="E31" s="286" t="s">
        <v>284</v>
      </c>
      <c r="G31" s="286"/>
      <c r="I31" s="286"/>
      <c r="K31" s="286"/>
      <c r="N31" s="286"/>
      <c r="O31" s="286"/>
      <c r="P31" s="286"/>
      <c r="U31" s="286"/>
      <c r="V31" s="286"/>
      <c r="W31" s="286"/>
      <c r="X31" s="286"/>
      <c r="Y31" s="286"/>
      <c r="Z31" s="286"/>
      <c r="AA31" s="286"/>
      <c r="AB31" s="286"/>
      <c r="AC31" s="286"/>
      <c r="AD31" s="286"/>
      <c r="AE31" s="286"/>
      <c r="AF31" s="286"/>
      <c r="AG31" s="286"/>
      <c r="AH31" s="286"/>
      <c r="AI31" s="286"/>
      <c r="AJ31" s="286"/>
      <c r="AK31" s="286"/>
      <c r="AL31" s="286"/>
      <c r="AM31" s="286"/>
      <c r="AN31" s="286"/>
      <c r="AO31" s="286"/>
      <c r="AP31" s="286"/>
      <c r="AQ31" s="286"/>
      <c r="AR31" s="286"/>
      <c r="AS31" s="286"/>
      <c r="AT31" s="286"/>
      <c r="AU31" s="286"/>
      <c r="AV31" s="286"/>
      <c r="AW31" s="286"/>
      <c r="AX31" s="286"/>
      <c r="AY31" s="286"/>
      <c r="AZ31" s="286"/>
      <c r="BA31" s="286"/>
      <c r="BB31" s="286"/>
      <c r="BC31" s="286"/>
      <c r="BD31" s="286"/>
      <c r="BE31" s="286"/>
      <c r="BF31" s="286"/>
      <c r="BG31" s="286"/>
      <c r="BH31" s="286"/>
      <c r="BI31" s="286"/>
      <c r="BJ31" s="286"/>
      <c r="BK31" s="286"/>
      <c r="BL31" s="286"/>
      <c r="BM31" s="286"/>
      <c r="BN31" s="286"/>
      <c r="BO31" s="286"/>
      <c r="BP31" s="286"/>
      <c r="BQ31" s="286"/>
      <c r="BR31" s="286"/>
      <c r="BS31" s="286"/>
      <c r="BT31" s="286"/>
      <c r="BU31" s="286"/>
      <c r="BV31" s="286"/>
      <c r="BW31" s="286"/>
      <c r="BX31" s="286"/>
      <c r="BY31" s="286"/>
      <c r="BZ31" s="286"/>
      <c r="CA31" s="286"/>
      <c r="CB31" s="286"/>
      <c r="CC31" s="286"/>
      <c r="CD31" s="286"/>
      <c r="CE31" s="286"/>
      <c r="CF31" s="286"/>
      <c r="CG31" s="286"/>
      <c r="CH31" s="286"/>
      <c r="CI31" s="286"/>
      <c r="CJ31" s="286"/>
      <c r="CK31" s="286"/>
      <c r="CL31" s="286"/>
      <c r="CM31" s="286"/>
      <c r="CN31" s="286"/>
      <c r="CO31" s="286"/>
      <c r="CP31" s="286"/>
      <c r="CQ31" s="286"/>
      <c r="CR31" s="286"/>
      <c r="CS31" s="286"/>
      <c r="CT31" s="286"/>
      <c r="CU31" s="286"/>
      <c r="CV31" s="286"/>
      <c r="CW31" s="286"/>
      <c r="CX31" s="286"/>
      <c r="CY31" s="286"/>
      <c r="CZ31" s="286"/>
      <c r="DA31" s="286"/>
      <c r="DB31" s="286"/>
      <c r="DC31" s="286"/>
      <c r="DD31" s="286"/>
      <c r="DE31" s="286"/>
      <c r="DF31" s="286"/>
      <c r="DG31" s="286"/>
      <c r="DH31" s="286"/>
      <c r="DI31" s="286"/>
      <c r="DJ31" s="286"/>
      <c r="DK31" s="286"/>
      <c r="DL31" s="286"/>
      <c r="DM31" s="286"/>
      <c r="DN31" s="286"/>
      <c r="DO31" s="286"/>
      <c r="DP31" s="286"/>
      <c r="DQ31" s="286"/>
      <c r="DR31" s="286"/>
      <c r="DS31" s="286"/>
      <c r="DT31" s="286"/>
      <c r="DU31" s="286"/>
      <c r="DV31" s="286"/>
      <c r="DW31" s="286"/>
      <c r="DX31" s="286"/>
      <c r="DY31" s="286"/>
      <c r="DZ31" s="286"/>
      <c r="EA31" s="286"/>
      <c r="EB31" s="286"/>
      <c r="EC31" s="286"/>
      <c r="ED31" s="286"/>
      <c r="EE31" s="286"/>
      <c r="EF31" s="286"/>
      <c r="EG31" s="286"/>
      <c r="EH31" s="286"/>
      <c r="EI31" s="286"/>
      <c r="EJ31" s="286"/>
      <c r="EK31" s="286"/>
      <c r="EL31" s="286"/>
      <c r="EM31" s="286"/>
      <c r="EN31" s="286"/>
      <c r="EO31" s="286"/>
      <c r="EP31" s="286"/>
      <c r="EQ31" s="286"/>
      <c r="ER31" s="286"/>
      <c r="ES31" s="286"/>
      <c r="ET31" s="286"/>
      <c r="EU31" s="286"/>
      <c r="EV31" s="286"/>
      <c r="EW31" s="286"/>
      <c r="EX31" s="286"/>
      <c r="EY31" s="286"/>
      <c r="EZ31" s="286"/>
      <c r="FA31" s="286"/>
      <c r="FB31" s="286"/>
      <c r="FC31" s="286"/>
      <c r="FD31" s="286"/>
      <c r="FE31" s="286"/>
      <c r="FF31" s="286"/>
      <c r="FG31" s="286"/>
      <c r="FH31" s="286"/>
      <c r="FI31" s="286"/>
      <c r="FJ31" s="286"/>
      <c r="FK31" s="286"/>
      <c r="FL31" s="286"/>
      <c r="FM31" s="286"/>
      <c r="FN31" s="286"/>
      <c r="FO31" s="286"/>
      <c r="FP31" s="286"/>
      <c r="FQ31" s="286"/>
      <c r="FR31" s="286"/>
      <c r="FS31" s="286"/>
      <c r="FT31" s="286"/>
      <c r="FU31" s="286"/>
      <c r="FV31" s="286"/>
      <c r="FW31" s="286"/>
      <c r="FX31" s="286"/>
      <c r="FY31" s="286"/>
      <c r="FZ31" s="286"/>
      <c r="GA31" s="286"/>
      <c r="GB31" s="286"/>
      <c r="GC31" s="286"/>
      <c r="GD31" s="286"/>
      <c r="GE31" s="286"/>
      <c r="GF31" s="286"/>
      <c r="GG31" s="286"/>
      <c r="GH31" s="286"/>
      <c r="GI31" s="286"/>
      <c r="GJ31" s="286"/>
      <c r="GK31" s="286"/>
      <c r="GL31" s="286"/>
      <c r="GM31" s="286"/>
      <c r="GN31" s="286"/>
      <c r="GO31" s="286"/>
      <c r="GP31" s="286"/>
      <c r="GQ31" s="286"/>
      <c r="GR31" s="286"/>
      <c r="GS31" s="286"/>
      <c r="GT31" s="286"/>
      <c r="GU31" s="286"/>
      <c r="GV31" s="286"/>
      <c r="GW31" s="286"/>
      <c r="GX31" s="286"/>
      <c r="GY31" s="286"/>
      <c r="GZ31" s="286"/>
      <c r="HA31" s="286"/>
      <c r="HB31" s="286"/>
      <c r="HC31" s="286"/>
      <c r="HD31" s="286"/>
      <c r="HE31" s="286"/>
      <c r="HF31" s="286"/>
      <c r="HG31" s="286"/>
      <c r="HH31" s="286"/>
      <c r="HI31" s="286"/>
      <c r="HJ31" s="286"/>
      <c r="HK31" s="286"/>
      <c r="HL31" s="286"/>
      <c r="HM31" s="286"/>
      <c r="HN31" s="286"/>
      <c r="HO31" s="286"/>
      <c r="HP31" s="286"/>
      <c r="HQ31" s="286"/>
      <c r="HR31" s="286"/>
      <c r="HS31" s="286"/>
      <c r="HT31" s="286"/>
      <c r="HU31" s="286"/>
      <c r="HV31" s="286"/>
      <c r="HW31" s="286"/>
      <c r="HX31" s="286"/>
      <c r="HY31" s="286"/>
      <c r="HZ31" s="286"/>
      <c r="IA31" s="286"/>
      <c r="IB31" s="286"/>
      <c r="IC31" s="286"/>
      <c r="ID31" s="286"/>
      <c r="IE31" s="286"/>
      <c r="IF31" s="286"/>
      <c r="IG31" s="286"/>
      <c r="IH31" s="286"/>
      <c r="II31" s="286"/>
      <c r="IJ31" s="286"/>
      <c r="IK31" s="286"/>
      <c r="IL31" s="286"/>
      <c r="IM31" s="286"/>
      <c r="IN31" s="286"/>
      <c r="IO31" s="286"/>
      <c r="IP31" s="286"/>
      <c r="IQ31" s="286"/>
    </row>
    <row r="32" spans="1:251">
      <c r="A32" s="286"/>
      <c r="B32" s="286"/>
      <c r="C32" s="286"/>
      <c r="D32" s="286"/>
      <c r="E32" s="297">
        <f>IF(D29="unchecked",0,DATE(D34,D33,1))</f>
        <v>0</v>
      </c>
      <c r="G32" s="286"/>
      <c r="H32" s="293" t="s">
        <v>285</v>
      </c>
      <c r="I32" s="294"/>
      <c r="J32" s="293" t="s">
        <v>144</v>
      </c>
      <c r="K32" s="286"/>
      <c r="L32" s="286"/>
      <c r="M32" s="286"/>
      <c r="N32" s="286"/>
      <c r="O32" s="286"/>
      <c r="P32" s="286"/>
      <c r="Q32" s="286"/>
      <c r="R32" s="286"/>
      <c r="S32" s="286"/>
      <c r="T32" s="286"/>
      <c r="U32" s="286"/>
      <c r="V32" s="286"/>
      <c r="W32" s="286"/>
      <c r="X32" s="286"/>
      <c r="Y32" s="286"/>
      <c r="Z32" s="286"/>
      <c r="AA32" s="286"/>
      <c r="AB32" s="286"/>
      <c r="AC32" s="286"/>
      <c r="AD32" s="286"/>
      <c r="AE32" s="286"/>
      <c r="AF32" s="286"/>
      <c r="AG32" s="286"/>
      <c r="AH32" s="286"/>
      <c r="AI32" s="286"/>
      <c r="AJ32" s="286"/>
      <c r="AK32" s="286"/>
      <c r="AL32" s="286"/>
      <c r="AM32" s="286"/>
      <c r="AN32" s="286"/>
      <c r="AO32" s="286"/>
      <c r="AP32" s="286"/>
      <c r="AQ32" s="286"/>
      <c r="AR32" s="286"/>
      <c r="AS32" s="286"/>
      <c r="AT32" s="286"/>
      <c r="AU32" s="286"/>
      <c r="AV32" s="286"/>
      <c r="AW32" s="286"/>
      <c r="AX32" s="286"/>
      <c r="AY32" s="286"/>
      <c r="AZ32" s="286"/>
      <c r="BA32" s="286"/>
      <c r="BB32" s="286"/>
      <c r="BC32" s="286"/>
      <c r="BD32" s="286"/>
      <c r="BE32" s="286"/>
      <c r="BF32" s="286"/>
      <c r="BG32" s="286"/>
      <c r="BH32" s="286"/>
      <c r="BI32" s="286"/>
      <c r="BJ32" s="286"/>
      <c r="BK32" s="286"/>
      <c r="BL32" s="286"/>
      <c r="BM32" s="286"/>
      <c r="BN32" s="286"/>
      <c r="BO32" s="286"/>
      <c r="BP32" s="286"/>
      <c r="BQ32" s="286"/>
      <c r="BR32" s="286"/>
      <c r="BS32" s="286"/>
      <c r="BT32" s="286"/>
      <c r="BU32" s="286"/>
      <c r="BV32" s="286"/>
      <c r="BW32" s="286"/>
      <c r="BX32" s="286"/>
      <c r="BY32" s="286"/>
      <c r="BZ32" s="286"/>
      <c r="CA32" s="286"/>
      <c r="CB32" s="286"/>
      <c r="CC32" s="286"/>
      <c r="CD32" s="286"/>
      <c r="CE32" s="286"/>
      <c r="CF32" s="286"/>
      <c r="CG32" s="286"/>
      <c r="CH32" s="286"/>
      <c r="CI32" s="286"/>
      <c r="CJ32" s="286"/>
      <c r="CK32" s="286"/>
      <c r="CL32" s="286"/>
      <c r="CM32" s="286"/>
      <c r="CN32" s="286"/>
      <c r="CO32" s="286"/>
      <c r="CP32" s="286"/>
      <c r="CQ32" s="286"/>
      <c r="CR32" s="286"/>
      <c r="CS32" s="286"/>
      <c r="CT32" s="286"/>
      <c r="CU32" s="286"/>
      <c r="CV32" s="286"/>
      <c r="CW32" s="286"/>
      <c r="CX32" s="286"/>
      <c r="CY32" s="286"/>
      <c r="CZ32" s="286"/>
      <c r="DA32" s="286"/>
      <c r="DB32" s="286"/>
      <c r="DC32" s="286"/>
      <c r="DD32" s="286"/>
      <c r="DE32" s="286"/>
      <c r="DF32" s="286"/>
      <c r="DG32" s="286"/>
      <c r="DH32" s="286"/>
      <c r="DI32" s="286"/>
      <c r="DJ32" s="286"/>
      <c r="DK32" s="286"/>
      <c r="DL32" s="286"/>
      <c r="DM32" s="286"/>
      <c r="DN32" s="286"/>
      <c r="DO32" s="286"/>
      <c r="DP32" s="286"/>
      <c r="DQ32" s="286"/>
      <c r="DR32" s="286"/>
      <c r="DS32" s="286"/>
      <c r="DT32" s="286"/>
      <c r="DU32" s="286"/>
      <c r="DV32" s="286"/>
      <c r="DW32" s="286"/>
      <c r="DX32" s="286"/>
      <c r="DY32" s="286"/>
      <c r="DZ32" s="286"/>
      <c r="EA32" s="286"/>
      <c r="EB32" s="286"/>
      <c r="EC32" s="286"/>
      <c r="ED32" s="286"/>
      <c r="EE32" s="286"/>
      <c r="EF32" s="286"/>
      <c r="EG32" s="286"/>
      <c r="EH32" s="286"/>
      <c r="EI32" s="286"/>
      <c r="EJ32" s="286"/>
      <c r="EK32" s="286"/>
      <c r="EL32" s="286"/>
      <c r="EM32" s="286"/>
      <c r="EN32" s="286"/>
      <c r="EO32" s="286"/>
      <c r="EP32" s="286"/>
      <c r="EQ32" s="286"/>
      <c r="ER32" s="286"/>
      <c r="ES32" s="286"/>
      <c r="ET32" s="286"/>
      <c r="EU32" s="286"/>
      <c r="EV32" s="286"/>
      <c r="EW32" s="286"/>
      <c r="EX32" s="286"/>
      <c r="EY32" s="286"/>
      <c r="EZ32" s="286"/>
      <c r="FA32" s="286"/>
      <c r="FB32" s="286"/>
      <c r="FC32" s="286"/>
      <c r="FD32" s="286"/>
      <c r="FE32" s="286"/>
      <c r="FF32" s="286"/>
      <c r="FG32" s="286"/>
      <c r="FH32" s="286"/>
      <c r="FI32" s="286"/>
      <c r="FJ32" s="286"/>
      <c r="FK32" s="286"/>
      <c r="FL32" s="286"/>
      <c r="FM32" s="286"/>
      <c r="FN32" s="286"/>
      <c r="FO32" s="286"/>
      <c r="FP32" s="286"/>
      <c r="FQ32" s="286"/>
      <c r="FR32" s="286"/>
      <c r="FS32" s="286"/>
      <c r="FT32" s="286"/>
      <c r="FU32" s="286"/>
      <c r="FV32" s="286"/>
      <c r="FW32" s="286"/>
      <c r="FX32" s="286"/>
      <c r="FY32" s="286"/>
      <c r="FZ32" s="286"/>
      <c r="GA32" s="286"/>
      <c r="GB32" s="286"/>
      <c r="GC32" s="286"/>
      <c r="GD32" s="286"/>
      <c r="GE32" s="286"/>
      <c r="GF32" s="286"/>
      <c r="GG32" s="286"/>
      <c r="GH32" s="286"/>
      <c r="GI32" s="286"/>
      <c r="GJ32" s="286"/>
      <c r="GK32" s="286"/>
      <c r="GL32" s="286"/>
      <c r="GM32" s="286"/>
      <c r="GN32" s="286"/>
      <c r="GO32" s="286"/>
      <c r="GP32" s="286"/>
      <c r="GQ32" s="286"/>
      <c r="GR32" s="286"/>
      <c r="GS32" s="286"/>
      <c r="GT32" s="286"/>
      <c r="GU32" s="286"/>
      <c r="GV32" s="286"/>
      <c r="GW32" s="286"/>
      <c r="GX32" s="286"/>
      <c r="GY32" s="286"/>
      <c r="GZ32" s="286"/>
      <c r="HA32" s="286"/>
      <c r="HB32" s="286"/>
      <c r="HC32" s="286"/>
      <c r="HD32" s="286"/>
      <c r="HE32" s="286"/>
      <c r="HF32" s="286"/>
      <c r="HG32" s="286"/>
      <c r="HH32" s="286"/>
      <c r="HI32" s="286"/>
      <c r="HJ32" s="286"/>
      <c r="HK32" s="286"/>
      <c r="HL32" s="286"/>
      <c r="HM32" s="286"/>
      <c r="HN32" s="286"/>
      <c r="HO32" s="286"/>
      <c r="HP32" s="286"/>
      <c r="HQ32" s="286"/>
      <c r="HR32" s="286"/>
      <c r="HS32" s="286"/>
      <c r="HT32" s="286"/>
      <c r="HU32" s="286"/>
      <c r="HV32" s="286"/>
      <c r="HW32" s="286"/>
      <c r="HX32" s="286"/>
      <c r="HY32" s="286"/>
      <c r="HZ32" s="286"/>
      <c r="IA32" s="286"/>
      <c r="IB32" s="286"/>
      <c r="IC32" s="286"/>
      <c r="ID32" s="286"/>
      <c r="IE32" s="286"/>
      <c r="IF32" s="286"/>
      <c r="IG32" s="286"/>
      <c r="IH32" s="286"/>
      <c r="II32" s="286"/>
      <c r="IJ32" s="286"/>
      <c r="IK32" s="286"/>
      <c r="IL32" s="286"/>
      <c r="IM32" s="286"/>
      <c r="IN32" s="286"/>
      <c r="IO32" s="286"/>
      <c r="IP32" s="286"/>
      <c r="IQ32" s="286"/>
    </row>
    <row r="33" spans="1:251">
      <c r="A33" s="286"/>
      <c r="B33" s="286"/>
      <c r="C33" s="286" t="s">
        <v>286</v>
      </c>
      <c r="D33" s="296">
        <v>4</v>
      </c>
      <c r="E33" s="286"/>
      <c r="G33" s="286"/>
      <c r="H33" s="293" t="s">
        <v>97</v>
      </c>
      <c r="I33" s="294"/>
      <c r="J33" s="293" t="s">
        <v>144</v>
      </c>
      <c r="K33" s="286"/>
      <c r="L33" s="286"/>
      <c r="M33" s="286"/>
      <c r="N33" s="286"/>
      <c r="O33" s="286"/>
      <c r="P33" s="286"/>
      <c r="Q33" s="286"/>
      <c r="R33" s="286"/>
      <c r="S33" s="286"/>
      <c r="T33" s="286"/>
      <c r="U33" s="286"/>
      <c r="V33" s="286"/>
      <c r="W33" s="286"/>
      <c r="X33" s="286"/>
      <c r="Y33" s="286"/>
      <c r="Z33" s="286"/>
      <c r="AA33" s="286"/>
      <c r="AB33" s="286"/>
      <c r="AC33" s="286"/>
      <c r="AD33" s="286"/>
      <c r="AE33" s="286"/>
      <c r="AF33" s="286"/>
      <c r="AG33" s="286"/>
      <c r="AH33" s="286"/>
      <c r="AI33" s="286"/>
      <c r="AJ33" s="286"/>
      <c r="AK33" s="286"/>
      <c r="AL33" s="286"/>
      <c r="AM33" s="286"/>
      <c r="AN33" s="286"/>
      <c r="AO33" s="286"/>
      <c r="AP33" s="286"/>
      <c r="AQ33" s="286"/>
      <c r="AR33" s="286"/>
      <c r="AS33" s="286"/>
      <c r="AT33" s="286"/>
      <c r="AU33" s="286"/>
      <c r="AV33" s="286"/>
      <c r="AW33" s="286"/>
      <c r="AX33" s="286"/>
      <c r="AY33" s="286"/>
      <c r="AZ33" s="286"/>
      <c r="BA33" s="286"/>
      <c r="BB33" s="286"/>
      <c r="BC33" s="286"/>
      <c r="BD33" s="286"/>
      <c r="BE33" s="286"/>
      <c r="BF33" s="286"/>
      <c r="BG33" s="286"/>
      <c r="BH33" s="286"/>
      <c r="BI33" s="286"/>
      <c r="BJ33" s="286"/>
      <c r="BK33" s="286"/>
      <c r="BL33" s="286"/>
      <c r="BM33" s="286"/>
      <c r="BN33" s="286"/>
      <c r="BO33" s="286"/>
      <c r="BP33" s="286"/>
      <c r="BQ33" s="286"/>
      <c r="BR33" s="286"/>
      <c r="BS33" s="286"/>
      <c r="BT33" s="286"/>
      <c r="BU33" s="286"/>
      <c r="BV33" s="286"/>
      <c r="BW33" s="286"/>
      <c r="BX33" s="286"/>
      <c r="BY33" s="286"/>
      <c r="BZ33" s="286"/>
      <c r="CA33" s="286"/>
      <c r="CB33" s="286"/>
      <c r="CC33" s="286"/>
      <c r="CD33" s="286"/>
      <c r="CE33" s="286"/>
      <c r="CF33" s="286"/>
      <c r="CG33" s="286"/>
      <c r="CH33" s="286"/>
      <c r="CI33" s="286"/>
      <c r="CJ33" s="286"/>
      <c r="CK33" s="286"/>
      <c r="CL33" s="286"/>
      <c r="CM33" s="286"/>
      <c r="CN33" s="286"/>
      <c r="CO33" s="286"/>
      <c r="CP33" s="286"/>
      <c r="CQ33" s="286"/>
      <c r="CR33" s="286"/>
      <c r="CS33" s="286"/>
      <c r="CT33" s="286"/>
      <c r="CU33" s="286"/>
      <c r="CV33" s="286"/>
      <c r="CW33" s="286"/>
      <c r="CX33" s="286"/>
      <c r="CY33" s="286"/>
      <c r="CZ33" s="286"/>
      <c r="DA33" s="286"/>
      <c r="DB33" s="286"/>
      <c r="DC33" s="286"/>
      <c r="DD33" s="286"/>
      <c r="DE33" s="286"/>
      <c r="DF33" s="286"/>
      <c r="DG33" s="286"/>
      <c r="DH33" s="286"/>
      <c r="DI33" s="286"/>
      <c r="DJ33" s="286"/>
      <c r="DK33" s="286"/>
      <c r="DL33" s="286"/>
      <c r="DM33" s="286"/>
      <c r="DN33" s="286"/>
      <c r="DO33" s="286"/>
      <c r="DP33" s="286"/>
      <c r="DQ33" s="286"/>
      <c r="DR33" s="286"/>
      <c r="DS33" s="286"/>
      <c r="DT33" s="286"/>
      <c r="DU33" s="286"/>
      <c r="DV33" s="286"/>
      <c r="DW33" s="286"/>
      <c r="DX33" s="286"/>
      <c r="DY33" s="286"/>
      <c r="DZ33" s="286"/>
      <c r="EA33" s="286"/>
      <c r="EB33" s="286"/>
      <c r="EC33" s="286"/>
      <c r="ED33" s="286"/>
      <c r="EE33" s="286"/>
      <c r="EF33" s="286"/>
      <c r="EG33" s="286"/>
      <c r="EH33" s="286"/>
      <c r="EI33" s="286"/>
      <c r="EJ33" s="286"/>
      <c r="EK33" s="286"/>
      <c r="EL33" s="286"/>
      <c r="EM33" s="286"/>
      <c r="EN33" s="286"/>
      <c r="EO33" s="286"/>
      <c r="EP33" s="286"/>
      <c r="EQ33" s="286"/>
      <c r="ER33" s="286"/>
      <c r="ES33" s="286"/>
      <c r="ET33" s="286"/>
      <c r="EU33" s="286"/>
      <c r="EV33" s="286"/>
      <c r="EW33" s="286"/>
      <c r="EX33" s="286"/>
      <c r="EY33" s="286"/>
      <c r="EZ33" s="286"/>
      <c r="FA33" s="286"/>
      <c r="FB33" s="286"/>
      <c r="FC33" s="286"/>
      <c r="FD33" s="286"/>
      <c r="FE33" s="286"/>
      <c r="FF33" s="286"/>
      <c r="FG33" s="286"/>
      <c r="FH33" s="286"/>
      <c r="FI33" s="286"/>
      <c r="FJ33" s="286"/>
      <c r="FK33" s="286"/>
      <c r="FL33" s="286"/>
      <c r="FM33" s="286"/>
      <c r="FN33" s="286"/>
      <c r="FO33" s="286"/>
      <c r="FP33" s="286"/>
      <c r="FQ33" s="286"/>
      <c r="FR33" s="286"/>
      <c r="FS33" s="286"/>
      <c r="FT33" s="286"/>
      <c r="FU33" s="286"/>
      <c r="FV33" s="286"/>
      <c r="FW33" s="286"/>
      <c r="FX33" s="286"/>
      <c r="FY33" s="286"/>
      <c r="FZ33" s="286"/>
      <c r="GA33" s="286"/>
      <c r="GB33" s="286"/>
      <c r="GC33" s="286"/>
      <c r="GD33" s="286"/>
      <c r="GE33" s="286"/>
      <c r="GF33" s="286"/>
      <c r="GG33" s="286"/>
      <c r="GH33" s="286"/>
      <c r="GI33" s="286"/>
      <c r="GJ33" s="286"/>
      <c r="GK33" s="286"/>
      <c r="GL33" s="286"/>
      <c r="GM33" s="286"/>
      <c r="GN33" s="286"/>
      <c r="GO33" s="286"/>
      <c r="GP33" s="286"/>
      <c r="GQ33" s="286"/>
      <c r="GR33" s="286"/>
      <c r="GS33" s="286"/>
      <c r="GT33" s="286"/>
      <c r="GU33" s="286"/>
      <c r="GV33" s="286"/>
      <c r="GW33" s="286"/>
      <c r="GX33" s="286"/>
      <c r="GY33" s="286"/>
      <c r="GZ33" s="286"/>
      <c r="HA33" s="286"/>
      <c r="HB33" s="286"/>
      <c r="HC33" s="286"/>
      <c r="HD33" s="286"/>
      <c r="HE33" s="286"/>
      <c r="HF33" s="286"/>
      <c r="HG33" s="286"/>
      <c r="HH33" s="286"/>
      <c r="HI33" s="286"/>
      <c r="HJ33" s="286"/>
      <c r="HK33" s="286"/>
      <c r="HL33" s="286"/>
      <c r="HM33" s="286"/>
      <c r="HN33" s="286"/>
      <c r="HO33" s="286"/>
      <c r="HP33" s="286"/>
      <c r="HQ33" s="286"/>
      <c r="HR33" s="286"/>
      <c r="HS33" s="286"/>
      <c r="HT33" s="286"/>
      <c r="HU33" s="286"/>
      <c r="HV33" s="286"/>
      <c r="HW33" s="286"/>
      <c r="HX33" s="286"/>
      <c r="HY33" s="286"/>
      <c r="HZ33" s="286"/>
      <c r="IA33" s="286"/>
      <c r="IB33" s="286"/>
      <c r="IC33" s="286"/>
      <c r="ID33" s="286"/>
      <c r="IE33" s="286"/>
      <c r="IF33" s="286"/>
      <c r="IG33" s="286"/>
      <c r="IH33" s="286"/>
      <c r="II33" s="286"/>
      <c r="IJ33" s="286"/>
      <c r="IK33" s="286"/>
      <c r="IL33" s="286"/>
      <c r="IM33" s="286"/>
      <c r="IN33" s="286"/>
      <c r="IO33" s="286"/>
      <c r="IP33" s="286"/>
      <c r="IQ33" s="286"/>
    </row>
    <row r="34" spans="1:251">
      <c r="A34" s="286"/>
      <c r="B34" s="286"/>
      <c r="C34" s="286" t="s">
        <v>287</v>
      </c>
      <c r="D34" s="296">
        <v>2028</v>
      </c>
      <c r="E34" s="286"/>
      <c r="G34" s="286"/>
      <c r="H34" s="293" t="s">
        <v>288</v>
      </c>
      <c r="I34" s="294"/>
      <c r="J34" s="293" t="s">
        <v>144</v>
      </c>
      <c r="K34" s="286"/>
      <c r="L34" s="286"/>
      <c r="M34" s="286"/>
      <c r="N34" s="286"/>
      <c r="O34" s="286"/>
      <c r="P34" s="286"/>
      <c r="Q34" s="286"/>
      <c r="R34" s="286"/>
      <c r="S34" s="286"/>
      <c r="T34" s="286"/>
      <c r="U34" s="286"/>
      <c r="V34" s="286"/>
      <c r="W34" s="286"/>
      <c r="X34" s="286"/>
      <c r="Y34" s="286"/>
      <c r="Z34" s="286"/>
      <c r="AA34" s="286"/>
      <c r="AB34" s="286"/>
      <c r="AC34" s="286"/>
      <c r="AD34" s="286"/>
      <c r="AE34" s="286"/>
      <c r="AF34" s="286"/>
      <c r="AG34" s="286"/>
      <c r="AH34" s="286"/>
      <c r="AI34" s="286"/>
      <c r="AJ34" s="286"/>
      <c r="AK34" s="286"/>
      <c r="AL34" s="286"/>
      <c r="AM34" s="286"/>
      <c r="AN34" s="286"/>
      <c r="AO34" s="286"/>
      <c r="AP34" s="286"/>
      <c r="AQ34" s="286"/>
      <c r="AR34" s="286"/>
      <c r="AS34" s="286"/>
      <c r="AT34" s="286"/>
      <c r="AU34" s="286"/>
      <c r="AV34" s="286"/>
      <c r="AW34" s="286"/>
      <c r="AX34" s="286"/>
      <c r="AY34" s="286"/>
      <c r="AZ34" s="286"/>
      <c r="BA34" s="286"/>
      <c r="BB34" s="286"/>
      <c r="BC34" s="286"/>
      <c r="BD34" s="286"/>
      <c r="BE34" s="286"/>
      <c r="BF34" s="286"/>
      <c r="BG34" s="286"/>
      <c r="BH34" s="286"/>
      <c r="BI34" s="286"/>
      <c r="BJ34" s="286"/>
      <c r="BK34" s="286"/>
      <c r="BL34" s="286"/>
      <c r="BM34" s="286"/>
      <c r="BN34" s="286"/>
      <c r="BO34" s="286"/>
      <c r="BP34" s="286"/>
      <c r="BQ34" s="286"/>
      <c r="BR34" s="286"/>
      <c r="BS34" s="286"/>
      <c r="BT34" s="286"/>
      <c r="BU34" s="286"/>
      <c r="BV34" s="286"/>
      <c r="BW34" s="286"/>
      <c r="BX34" s="286"/>
      <c r="BY34" s="286"/>
      <c r="BZ34" s="286"/>
      <c r="CA34" s="286"/>
      <c r="CB34" s="286"/>
      <c r="CC34" s="286"/>
      <c r="CD34" s="286"/>
      <c r="CE34" s="286"/>
      <c r="CF34" s="286"/>
      <c r="CG34" s="286"/>
      <c r="CH34" s="286"/>
      <c r="CI34" s="286"/>
      <c r="CJ34" s="286"/>
      <c r="CK34" s="286"/>
      <c r="CL34" s="286"/>
      <c r="CM34" s="286"/>
      <c r="CN34" s="286"/>
      <c r="CO34" s="286"/>
      <c r="CP34" s="286"/>
      <c r="CQ34" s="286"/>
      <c r="CR34" s="286"/>
      <c r="CS34" s="286"/>
      <c r="CT34" s="286"/>
      <c r="CU34" s="286"/>
      <c r="CV34" s="286"/>
      <c r="CW34" s="286"/>
      <c r="CX34" s="286"/>
      <c r="CY34" s="286"/>
      <c r="CZ34" s="286"/>
      <c r="DA34" s="286"/>
      <c r="DB34" s="286"/>
      <c r="DC34" s="286"/>
      <c r="DD34" s="286"/>
      <c r="DE34" s="286"/>
      <c r="DF34" s="286"/>
      <c r="DG34" s="286"/>
      <c r="DH34" s="286"/>
      <c r="DI34" s="286"/>
      <c r="DJ34" s="286"/>
      <c r="DK34" s="286"/>
      <c r="DL34" s="286"/>
      <c r="DM34" s="286"/>
      <c r="DN34" s="286"/>
      <c r="DO34" s="286"/>
      <c r="DP34" s="286"/>
      <c r="DQ34" s="286"/>
      <c r="DR34" s="286"/>
      <c r="DS34" s="286"/>
      <c r="DT34" s="286"/>
      <c r="DU34" s="286"/>
      <c r="DV34" s="286"/>
      <c r="DW34" s="286"/>
      <c r="DX34" s="286"/>
      <c r="DY34" s="286"/>
      <c r="DZ34" s="286"/>
      <c r="EA34" s="286"/>
      <c r="EB34" s="286"/>
      <c r="EC34" s="286"/>
      <c r="ED34" s="286"/>
      <c r="EE34" s="286"/>
      <c r="EF34" s="286"/>
      <c r="EG34" s="286"/>
      <c r="EH34" s="286"/>
      <c r="EI34" s="286"/>
      <c r="EJ34" s="286"/>
      <c r="EK34" s="286"/>
      <c r="EL34" s="286"/>
      <c r="EM34" s="286"/>
      <c r="EN34" s="286"/>
      <c r="EO34" s="286"/>
      <c r="EP34" s="286"/>
      <c r="EQ34" s="286"/>
      <c r="ER34" s="286"/>
      <c r="ES34" s="286"/>
      <c r="ET34" s="286"/>
      <c r="EU34" s="286"/>
      <c r="EV34" s="286"/>
      <c r="EW34" s="286"/>
      <c r="EX34" s="286"/>
      <c r="EY34" s="286"/>
      <c r="EZ34" s="286"/>
      <c r="FA34" s="286"/>
      <c r="FB34" s="286"/>
      <c r="FC34" s="286"/>
      <c r="FD34" s="286"/>
      <c r="FE34" s="286"/>
      <c r="FF34" s="286"/>
      <c r="FG34" s="286"/>
      <c r="FH34" s="286"/>
      <c r="FI34" s="286"/>
      <c r="FJ34" s="286"/>
      <c r="FK34" s="286"/>
      <c r="FL34" s="286"/>
      <c r="FM34" s="286"/>
      <c r="FN34" s="286"/>
      <c r="FO34" s="286"/>
      <c r="FP34" s="286"/>
      <c r="FQ34" s="286"/>
      <c r="FR34" s="286"/>
      <c r="FS34" s="286"/>
      <c r="FT34" s="286"/>
      <c r="FU34" s="286"/>
      <c r="FV34" s="286"/>
      <c r="FW34" s="286"/>
      <c r="FX34" s="286"/>
      <c r="FY34" s="286"/>
      <c r="FZ34" s="286"/>
      <c r="GA34" s="286"/>
      <c r="GB34" s="286"/>
      <c r="GC34" s="286"/>
      <c r="GD34" s="286"/>
      <c r="GE34" s="286"/>
      <c r="GF34" s="286"/>
      <c r="GG34" s="286"/>
      <c r="GH34" s="286"/>
      <c r="GI34" s="286"/>
      <c r="GJ34" s="286"/>
      <c r="GK34" s="286"/>
      <c r="GL34" s="286"/>
      <c r="GM34" s="286"/>
      <c r="GN34" s="286"/>
      <c r="GO34" s="286"/>
      <c r="GP34" s="286"/>
      <c r="GQ34" s="286"/>
      <c r="GR34" s="286"/>
      <c r="GS34" s="286"/>
      <c r="GT34" s="286"/>
      <c r="GU34" s="286"/>
      <c r="GV34" s="286"/>
      <c r="GW34" s="286"/>
      <c r="GX34" s="286"/>
      <c r="GY34" s="286"/>
      <c r="GZ34" s="286"/>
      <c r="HA34" s="286"/>
      <c r="HB34" s="286"/>
      <c r="HC34" s="286"/>
      <c r="HD34" s="286"/>
      <c r="HE34" s="286"/>
      <c r="HF34" s="286"/>
      <c r="HG34" s="286"/>
      <c r="HH34" s="286"/>
      <c r="HI34" s="286"/>
      <c r="HJ34" s="286"/>
      <c r="HK34" s="286"/>
      <c r="HL34" s="286"/>
      <c r="HM34" s="286"/>
      <c r="HN34" s="286"/>
      <c r="HO34" s="286"/>
      <c r="HP34" s="286"/>
      <c r="HQ34" s="286"/>
      <c r="HR34" s="286"/>
      <c r="HS34" s="286"/>
      <c r="HT34" s="286"/>
      <c r="HU34" s="286"/>
      <c r="HV34" s="286"/>
      <c r="HW34" s="286"/>
      <c r="HX34" s="286"/>
      <c r="HY34" s="286"/>
      <c r="HZ34" s="286"/>
      <c r="IA34" s="286"/>
      <c r="IB34" s="286"/>
      <c r="IC34" s="286"/>
      <c r="ID34" s="286"/>
      <c r="IE34" s="286"/>
      <c r="IF34" s="286"/>
      <c r="IG34" s="286"/>
      <c r="IH34" s="286"/>
      <c r="II34" s="286"/>
      <c r="IJ34" s="286"/>
      <c r="IK34" s="286"/>
      <c r="IL34" s="286"/>
      <c r="IM34" s="286"/>
      <c r="IN34" s="286"/>
      <c r="IO34" s="286"/>
      <c r="IP34" s="286"/>
      <c r="IQ34" s="286"/>
    </row>
    <row r="35" spans="1:251">
      <c r="C35" s="286"/>
      <c r="D35" s="286"/>
      <c r="E35" s="286" t="s">
        <v>277</v>
      </c>
      <c r="H35" s="293" t="s">
        <v>289</v>
      </c>
      <c r="I35" s="294"/>
      <c r="J35" s="293" t="s">
        <v>144</v>
      </c>
      <c r="K35" s="286"/>
      <c r="L35" s="286"/>
      <c r="M35" s="286"/>
      <c r="N35" s="286"/>
      <c r="O35" s="286"/>
      <c r="P35" s="286"/>
      <c r="Q35" s="286"/>
      <c r="R35" s="286"/>
      <c r="S35" s="286"/>
      <c r="T35" s="286"/>
      <c r="U35" s="286"/>
      <c r="V35" s="286"/>
      <c r="W35" s="286"/>
    </row>
    <row r="36" spans="1:251">
      <c r="C36" s="286" t="s">
        <v>290</v>
      </c>
      <c r="D36" s="296" t="s">
        <v>280</v>
      </c>
      <c r="E36" s="297">
        <f>IF(D36="unchecked",0,DATE(D38,D37,"01"))</f>
        <v>0</v>
      </c>
      <c r="H36" s="293" t="s">
        <v>69</v>
      </c>
      <c r="I36" s="294"/>
      <c r="J36" s="293" t="s">
        <v>144</v>
      </c>
      <c r="K36" s="286"/>
      <c r="L36" s="286"/>
      <c r="M36" s="286"/>
      <c r="N36" s="286"/>
      <c r="O36" s="286"/>
      <c r="P36" s="286"/>
      <c r="Q36" s="286"/>
      <c r="R36" s="286"/>
      <c r="S36" s="286"/>
      <c r="T36" s="286"/>
      <c r="U36" s="286"/>
      <c r="V36" s="286"/>
      <c r="W36" s="286"/>
    </row>
    <row r="37" spans="1:251">
      <c r="C37" s="286" t="s">
        <v>291</v>
      </c>
      <c r="D37" s="296">
        <v>5</v>
      </c>
      <c r="H37" s="293" t="s">
        <v>136</v>
      </c>
      <c r="I37" s="294"/>
      <c r="J37" s="293" t="s">
        <v>144</v>
      </c>
      <c r="K37" s="286"/>
      <c r="L37" s="286"/>
      <c r="M37" s="286"/>
      <c r="N37" s="286"/>
      <c r="O37" s="286"/>
      <c r="P37" s="286"/>
      <c r="Q37" s="286"/>
      <c r="R37" s="286"/>
      <c r="S37" s="286"/>
      <c r="T37" s="286"/>
      <c r="U37" s="286"/>
      <c r="V37" s="286"/>
      <c r="W37" s="286"/>
    </row>
    <row r="38" spans="1:251">
      <c r="C38" s="286" t="s">
        <v>292</v>
      </c>
      <c r="D38" s="296">
        <v>2023</v>
      </c>
      <c r="E38" s="286" t="s">
        <v>284</v>
      </c>
      <c r="H38" s="293" t="s">
        <v>45</v>
      </c>
      <c r="I38" s="294"/>
      <c r="J38" s="293" t="s">
        <v>144</v>
      </c>
      <c r="K38" s="286"/>
      <c r="L38" s="286"/>
      <c r="M38" s="286"/>
      <c r="N38" s="286"/>
      <c r="O38" s="286"/>
      <c r="P38" s="286"/>
      <c r="Q38" s="286"/>
      <c r="R38" s="286"/>
      <c r="S38" s="286"/>
      <c r="T38" s="286"/>
      <c r="U38" s="286"/>
      <c r="V38" s="286"/>
      <c r="W38" s="286"/>
    </row>
    <row r="39" spans="1:251">
      <c r="D39" s="286"/>
      <c r="E39" s="297">
        <f>IF(D36="unchecked",0,DATE(D41,D40,1))</f>
        <v>0</v>
      </c>
      <c r="I39" s="286"/>
      <c r="L39" s="286"/>
      <c r="M39" s="286"/>
      <c r="Q39" s="286"/>
    </row>
    <row r="40" spans="1:251" ht="18">
      <c r="C40" s="286" t="s">
        <v>293</v>
      </c>
      <c r="D40" s="296">
        <v>4</v>
      </c>
      <c r="E40" s="286"/>
      <c r="I40" s="286"/>
      <c r="L40" s="289" t="s">
        <v>294</v>
      </c>
      <c r="M40" s="286"/>
      <c r="Q40" s="286"/>
    </row>
    <row r="41" spans="1:251">
      <c r="C41" s="286" t="s">
        <v>295</v>
      </c>
      <c r="D41" s="296">
        <v>2028</v>
      </c>
      <c r="E41" s="286"/>
      <c r="H41" s="293" t="s">
        <v>296</v>
      </c>
      <c r="I41" s="294">
        <v>30</v>
      </c>
      <c r="J41" s="293" t="s">
        <v>297</v>
      </c>
      <c r="K41" s="286"/>
      <c r="L41" s="286" t="s">
        <v>211</v>
      </c>
      <c r="M41" s="286"/>
      <c r="N41" s="286"/>
      <c r="O41" s="286"/>
      <c r="P41" s="286"/>
      <c r="Q41" s="286"/>
      <c r="R41" s="286"/>
      <c r="S41" s="286"/>
      <c r="T41" s="286"/>
      <c r="U41" s="286"/>
      <c r="V41" s="286"/>
      <c r="W41" s="286"/>
    </row>
    <row r="42" spans="1:251">
      <c r="C42" s="286"/>
      <c r="D42" s="286"/>
      <c r="E42" s="286" t="s">
        <v>277</v>
      </c>
      <c r="H42" s="293" t="s">
        <v>298</v>
      </c>
      <c r="I42" s="294">
        <v>360</v>
      </c>
      <c r="J42" s="293" t="s">
        <v>297</v>
      </c>
      <c r="K42" s="286"/>
      <c r="L42" s="288" t="s">
        <v>299</v>
      </c>
      <c r="M42" s="286"/>
      <c r="N42" s="286"/>
      <c r="O42" s="286"/>
      <c r="P42" s="286"/>
      <c r="Q42" s="286"/>
      <c r="R42" s="286"/>
      <c r="S42" s="286"/>
      <c r="T42" s="286"/>
      <c r="U42" s="286"/>
      <c r="V42" s="286"/>
      <c r="W42" s="286"/>
    </row>
    <row r="43" spans="1:251">
      <c r="C43" s="286" t="s">
        <v>300</v>
      </c>
      <c r="D43" s="296" t="s">
        <v>280</v>
      </c>
      <c r="E43" s="297">
        <f>IF(D43="unchecked",0,DATE(D45,D44,"01"))</f>
        <v>0</v>
      </c>
      <c r="I43" s="286"/>
      <c r="L43" s="286" t="s">
        <v>301</v>
      </c>
      <c r="M43" s="286"/>
    </row>
    <row r="44" spans="1:251">
      <c r="C44" s="286" t="s">
        <v>302</v>
      </c>
      <c r="D44" s="296">
        <v>5</v>
      </c>
      <c r="I44" s="286"/>
      <c r="L44" s="286" t="s">
        <v>303</v>
      </c>
    </row>
    <row r="45" spans="1:251">
      <c r="C45" s="286" t="s">
        <v>304</v>
      </c>
      <c r="D45" s="296">
        <v>2023</v>
      </c>
      <c r="E45" s="286" t="s">
        <v>284</v>
      </c>
      <c r="H45" s="298" t="s">
        <v>305</v>
      </c>
      <c r="I45" s="294">
        <f>E29</f>
        <v>0</v>
      </c>
      <c r="J45" s="298" t="s">
        <v>124</v>
      </c>
      <c r="L45" s="286" t="s">
        <v>306</v>
      </c>
    </row>
    <row r="46" spans="1:251">
      <c r="C46" s="286"/>
      <c r="D46" s="286"/>
      <c r="E46" s="297">
        <f>IF(D43="unchecked",0,DATE(D48,D47,1))</f>
        <v>0</v>
      </c>
      <c r="H46" s="298" t="s">
        <v>307</v>
      </c>
      <c r="I46" s="294">
        <f>E32</f>
        <v>0</v>
      </c>
      <c r="J46" s="298" t="s">
        <v>124</v>
      </c>
    </row>
    <row r="47" spans="1:251">
      <c r="C47" s="286" t="s">
        <v>308</v>
      </c>
      <c r="D47" s="296">
        <v>4</v>
      </c>
      <c r="E47" s="286"/>
      <c r="H47" s="295" t="s">
        <v>309</v>
      </c>
      <c r="I47" s="299">
        <f>D51</f>
        <v>0.9</v>
      </c>
      <c r="J47" s="295" t="s">
        <v>122</v>
      </c>
    </row>
    <row r="48" spans="1:251">
      <c r="C48" s="286" t="s">
        <v>310</v>
      </c>
      <c r="D48" s="296">
        <v>2028</v>
      </c>
      <c r="E48" s="286"/>
      <c r="H48" s="295" t="s">
        <v>311</v>
      </c>
      <c r="I48" s="299">
        <f>D50</f>
        <v>8.5000000000000006E-2</v>
      </c>
      <c r="J48" s="295" t="s">
        <v>122</v>
      </c>
    </row>
    <row r="49" spans="3:27">
      <c r="C49" s="286"/>
      <c r="D49" s="286"/>
      <c r="E49" s="300"/>
      <c r="H49" s="293" t="s">
        <v>312</v>
      </c>
      <c r="I49" s="294"/>
      <c r="J49" s="293" t="s">
        <v>144</v>
      </c>
      <c r="K49" s="286"/>
      <c r="L49" s="286"/>
      <c r="M49" s="286"/>
      <c r="N49" s="286"/>
      <c r="O49" s="286"/>
      <c r="P49" s="286"/>
      <c r="Q49" s="286"/>
      <c r="R49" s="286"/>
      <c r="S49" s="286"/>
      <c r="T49" s="286"/>
      <c r="U49" s="286"/>
      <c r="V49" s="286"/>
      <c r="W49" s="286"/>
    </row>
    <row r="50" spans="3:27">
      <c r="C50" s="286" t="s">
        <v>313</v>
      </c>
      <c r="D50" s="301">
        <v>8.5000000000000006E-2</v>
      </c>
      <c r="I50" s="286"/>
    </row>
    <row r="51" spans="3:27">
      <c r="C51" s="286" t="s">
        <v>314</v>
      </c>
      <c r="D51" s="301">
        <v>0.9</v>
      </c>
      <c r="I51" s="286"/>
    </row>
    <row r="52" spans="3:27">
      <c r="D52" s="302"/>
      <c r="H52" s="298" t="s">
        <v>315</v>
      </c>
      <c r="I52" s="294">
        <f>E39</f>
        <v>0</v>
      </c>
      <c r="J52" s="298" t="s">
        <v>124</v>
      </c>
    </row>
    <row r="53" spans="3:27">
      <c r="C53" s="286" t="s">
        <v>316</v>
      </c>
      <c r="D53" s="301">
        <v>0.08</v>
      </c>
      <c r="H53" s="298" t="s">
        <v>317</v>
      </c>
      <c r="I53" s="294">
        <f>E36</f>
        <v>0</v>
      </c>
      <c r="J53" s="298" t="s">
        <v>124</v>
      </c>
    </row>
    <row r="54" spans="3:27">
      <c r="C54" s="286" t="s">
        <v>318</v>
      </c>
      <c r="D54" s="301">
        <v>0.8</v>
      </c>
      <c r="H54" s="293" t="s">
        <v>319</v>
      </c>
      <c r="I54" s="294"/>
      <c r="J54" s="293" t="s">
        <v>144</v>
      </c>
      <c r="K54" s="286"/>
      <c r="L54" s="286"/>
      <c r="M54" s="286"/>
      <c r="N54" s="286"/>
      <c r="O54" s="286"/>
      <c r="P54" s="286"/>
      <c r="Q54" s="286"/>
      <c r="R54" s="286"/>
      <c r="S54" s="286"/>
      <c r="T54" s="286"/>
      <c r="U54" s="286"/>
      <c r="V54" s="286"/>
      <c r="W54" s="286"/>
    </row>
    <row r="55" spans="3:27">
      <c r="C55" s="286"/>
      <c r="D55" s="302"/>
      <c r="H55" s="295" t="s">
        <v>320</v>
      </c>
      <c r="I55" s="292">
        <f>D53</f>
        <v>0.08</v>
      </c>
      <c r="J55" s="295" t="s">
        <v>122</v>
      </c>
      <c r="K55" s="286"/>
      <c r="L55" s="286"/>
      <c r="M55" s="286"/>
      <c r="N55" s="286"/>
      <c r="O55" s="286"/>
      <c r="P55" s="286"/>
      <c r="Q55" s="286"/>
      <c r="R55" s="286"/>
      <c r="S55" s="286"/>
      <c r="T55" s="286"/>
      <c r="U55" s="286"/>
      <c r="V55" s="286"/>
      <c r="W55" s="286"/>
    </row>
    <row r="56" spans="3:27">
      <c r="C56" s="286" t="s">
        <v>321</v>
      </c>
      <c r="D56" s="301">
        <v>0.08</v>
      </c>
      <c r="H56" s="295" t="s">
        <v>322</v>
      </c>
      <c r="I56" s="292">
        <f>D54</f>
        <v>0.8</v>
      </c>
      <c r="J56" s="295" t="s">
        <v>122</v>
      </c>
      <c r="K56" s="286"/>
      <c r="L56" s="286"/>
      <c r="M56" s="286"/>
      <c r="N56" s="286"/>
      <c r="O56" s="286"/>
      <c r="P56" s="286"/>
      <c r="Q56" s="286"/>
      <c r="R56" s="286"/>
      <c r="S56" s="286"/>
      <c r="T56" s="286"/>
      <c r="U56" s="286"/>
      <c r="V56" s="286"/>
      <c r="W56" s="286"/>
    </row>
    <row r="57" spans="3:27">
      <c r="C57" s="286" t="s">
        <v>323</v>
      </c>
      <c r="D57" s="301">
        <v>1</v>
      </c>
      <c r="I57" s="286"/>
    </row>
    <row r="58" spans="3:27">
      <c r="D58" s="286"/>
      <c r="I58" s="286"/>
    </row>
    <row r="59" spans="3:27">
      <c r="D59" s="286"/>
      <c r="H59" s="298" t="s">
        <v>324</v>
      </c>
      <c r="I59" s="303">
        <f>E46</f>
        <v>0</v>
      </c>
      <c r="M59" s="286"/>
      <c r="N59" s="286"/>
      <c r="O59" s="286"/>
      <c r="P59" s="286"/>
      <c r="Q59" s="286"/>
      <c r="R59" s="286"/>
      <c r="S59" s="286"/>
      <c r="T59" s="286"/>
      <c r="U59" s="286"/>
      <c r="V59" s="286"/>
      <c r="W59" s="286"/>
      <c r="X59" s="286"/>
      <c r="Y59" s="286"/>
      <c r="Z59" s="286"/>
      <c r="AA59" s="286"/>
    </row>
    <row r="60" spans="3:27">
      <c r="D60" s="286"/>
      <c r="H60" s="298" t="s">
        <v>325</v>
      </c>
      <c r="I60" s="303">
        <f>E43</f>
        <v>0</v>
      </c>
      <c r="M60" s="286"/>
      <c r="N60" s="286"/>
      <c r="O60" s="286"/>
      <c r="P60" s="286"/>
      <c r="Q60" s="286"/>
      <c r="R60" s="286"/>
      <c r="S60" s="286"/>
      <c r="T60" s="286"/>
      <c r="U60" s="286"/>
      <c r="V60" s="286"/>
      <c r="W60" s="286"/>
      <c r="X60" s="286"/>
      <c r="Y60" s="286"/>
      <c r="Z60" s="286"/>
      <c r="AA60" s="286"/>
    </row>
    <row r="61" spans="3:27">
      <c r="D61" s="286"/>
      <c r="H61" s="295" t="s">
        <v>320</v>
      </c>
      <c r="I61" s="299">
        <f>D56</f>
        <v>0.08</v>
      </c>
      <c r="M61" s="286"/>
      <c r="N61" s="286"/>
      <c r="O61" s="286"/>
      <c r="P61" s="286"/>
      <c r="Q61" s="286"/>
      <c r="R61" s="286"/>
      <c r="S61" s="286"/>
      <c r="T61" s="286"/>
      <c r="U61" s="286"/>
      <c r="V61" s="286"/>
      <c r="W61" s="286"/>
      <c r="X61" s="286"/>
      <c r="Y61" s="286"/>
      <c r="Z61" s="286"/>
      <c r="AA61" s="286"/>
    </row>
    <row r="62" spans="3:27">
      <c r="D62" s="286"/>
      <c r="H62" s="293" t="s">
        <v>326</v>
      </c>
      <c r="I62" s="294">
        <v>24</v>
      </c>
      <c r="M62" s="286"/>
      <c r="N62" s="286"/>
      <c r="O62" s="286"/>
      <c r="P62" s="286"/>
      <c r="Q62" s="286"/>
      <c r="R62" s="286"/>
      <c r="S62" s="286"/>
      <c r="T62" s="286"/>
      <c r="U62" s="286"/>
      <c r="V62" s="286"/>
      <c r="W62" s="286"/>
      <c r="X62" s="286"/>
      <c r="Y62" s="286"/>
      <c r="Z62" s="286"/>
      <c r="AA62" s="286"/>
    </row>
    <row r="63" spans="3:27">
      <c r="D63" s="286"/>
      <c r="H63" s="295" t="s">
        <v>327</v>
      </c>
      <c r="I63" s="299">
        <f>D57</f>
        <v>1</v>
      </c>
      <c r="J63" s="293"/>
      <c r="M63" s="286"/>
      <c r="N63" s="286"/>
      <c r="O63" s="286"/>
      <c r="P63" s="286"/>
      <c r="Q63" s="286"/>
      <c r="R63" s="286"/>
      <c r="S63" s="286"/>
      <c r="T63" s="286"/>
      <c r="U63" s="286"/>
      <c r="V63" s="286"/>
      <c r="W63" s="286"/>
      <c r="X63" s="286"/>
      <c r="Y63" s="286"/>
      <c r="Z63" s="286"/>
      <c r="AA63" s="286"/>
    </row>
    <row r="64" spans="3:27">
      <c r="D64" s="286"/>
      <c r="H64" s="293" t="s">
        <v>328</v>
      </c>
      <c r="I64" s="294" t="e">
        <f>IF(INDEX(M64:AA64,$I$4)="",INDEX(M64:AA64,$I$6),INDEX(M64:AA64,$I$4))</f>
        <v>#REF!</v>
      </c>
      <c r="J64" s="293"/>
      <c r="M64" s="286"/>
      <c r="N64" s="286"/>
      <c r="O64" s="286"/>
      <c r="P64" s="286"/>
      <c r="Q64" s="286"/>
      <c r="R64" s="286"/>
      <c r="S64" s="286"/>
      <c r="T64" s="286"/>
      <c r="U64" s="286"/>
      <c r="V64" s="286"/>
      <c r="W64" s="286"/>
      <c r="X64" s="286"/>
      <c r="Y64" s="286"/>
      <c r="Z64" s="286"/>
      <c r="AA64" s="286"/>
    </row>
    <row r="65" spans="4:27">
      <c r="D65" s="286"/>
      <c r="H65" s="298"/>
      <c r="I65" s="304"/>
      <c r="J65" s="293"/>
      <c r="M65" s="286"/>
      <c r="N65" s="286"/>
      <c r="O65" s="286"/>
      <c r="P65" s="286"/>
      <c r="Q65" s="286"/>
      <c r="R65" s="286"/>
      <c r="S65" s="286"/>
      <c r="T65" s="286"/>
      <c r="U65" s="286"/>
      <c r="V65" s="286"/>
      <c r="W65" s="286"/>
      <c r="X65" s="286"/>
      <c r="Y65" s="286"/>
      <c r="Z65" s="286"/>
      <c r="AA65" s="286"/>
    </row>
    <row r="66" spans="4:27">
      <c r="D66" s="286"/>
      <c r="M66" s="286"/>
      <c r="N66" s="286"/>
      <c r="O66" s="286"/>
      <c r="P66" s="286"/>
      <c r="Q66" s="286"/>
      <c r="R66" s="286"/>
      <c r="S66" s="286"/>
      <c r="T66" s="286"/>
      <c r="U66" s="286"/>
      <c r="V66" s="286"/>
      <c r="W66" s="286"/>
      <c r="X66" s="286"/>
      <c r="Y66" s="286"/>
      <c r="Z66" s="286"/>
      <c r="AA66" s="286"/>
    </row>
    <row r="67" spans="4:27">
      <c r="D67" s="286"/>
      <c r="M67" s="286"/>
      <c r="N67" s="286"/>
      <c r="O67" s="286"/>
      <c r="P67" s="286"/>
      <c r="Q67" s="286"/>
      <c r="R67" s="286"/>
      <c r="S67" s="286"/>
      <c r="T67" s="286"/>
      <c r="U67" s="286"/>
      <c r="V67" s="286"/>
      <c r="W67" s="286"/>
      <c r="X67" s="286"/>
      <c r="Y67" s="286"/>
      <c r="Z67" s="286"/>
      <c r="AA67" s="286"/>
    </row>
    <row r="68" spans="4:27">
      <c r="D68" s="286"/>
      <c r="M68" s="286"/>
      <c r="N68" s="286"/>
      <c r="O68" s="286"/>
      <c r="P68" s="286"/>
      <c r="Q68" s="286"/>
      <c r="R68" s="286"/>
      <c r="S68" s="286"/>
      <c r="T68" s="286"/>
      <c r="U68" s="286"/>
      <c r="V68" s="286"/>
      <c r="W68" s="286"/>
      <c r="X68" s="286"/>
      <c r="Y68" s="286"/>
      <c r="Z68" s="286"/>
      <c r="AA68" s="286"/>
    </row>
    <row r="69" spans="4:27">
      <c r="D69" s="286"/>
    </row>
    <row r="70" spans="4:27">
      <c r="D70" s="286"/>
    </row>
    <row r="71" spans="4:27">
      <c r="D71" s="286"/>
      <c r="M71" s="286"/>
      <c r="N71" s="286"/>
      <c r="O71" s="286"/>
      <c r="P71" s="286"/>
      <c r="Q71" s="286"/>
      <c r="R71" s="286"/>
      <c r="S71" s="286"/>
      <c r="T71" s="286"/>
      <c r="U71" s="286"/>
      <c r="V71" s="286"/>
      <c r="W71" s="286"/>
      <c r="X71" s="286"/>
      <c r="Y71" s="286"/>
      <c r="Z71" s="286"/>
      <c r="AA71" s="286"/>
    </row>
    <row r="72" spans="4:27">
      <c r="D72" s="286"/>
      <c r="M72" s="286"/>
      <c r="N72" s="286"/>
      <c r="O72" s="286"/>
      <c r="P72" s="286"/>
      <c r="Q72" s="286"/>
      <c r="R72" s="286"/>
      <c r="S72" s="286"/>
      <c r="T72" s="286"/>
      <c r="U72" s="286"/>
      <c r="V72" s="286"/>
      <c r="W72" s="286"/>
      <c r="X72" s="286"/>
      <c r="Y72" s="286"/>
      <c r="Z72" s="286"/>
      <c r="AA72" s="286"/>
    </row>
    <row r="73" spans="4:27">
      <c r="D73" s="286"/>
      <c r="M73" s="286"/>
      <c r="N73" s="286"/>
      <c r="O73" s="286"/>
      <c r="P73" s="286"/>
      <c r="Q73" s="286"/>
      <c r="R73" s="286"/>
      <c r="S73" s="286"/>
      <c r="T73" s="286"/>
      <c r="U73" s="286"/>
      <c r="V73" s="286"/>
      <c r="W73" s="286"/>
      <c r="X73" s="286"/>
      <c r="Y73" s="286"/>
      <c r="Z73" s="286"/>
      <c r="AA73" s="286"/>
    </row>
    <row r="74" spans="4:27">
      <c r="D74" s="286"/>
      <c r="E74" s="286"/>
      <c r="M74" s="286"/>
      <c r="N74" s="286"/>
      <c r="O74" s="286"/>
      <c r="P74" s="286"/>
      <c r="Q74" s="286"/>
      <c r="R74" s="286"/>
      <c r="S74" s="286"/>
      <c r="T74" s="286"/>
      <c r="U74" s="286"/>
      <c r="V74" s="286"/>
      <c r="W74" s="286"/>
      <c r="X74" s="286"/>
      <c r="Y74" s="286"/>
      <c r="Z74" s="286"/>
      <c r="AA74" s="286"/>
    </row>
    <row r="75" spans="4:27">
      <c r="G75" s="286"/>
      <c r="M75" s="286"/>
      <c r="N75" s="286"/>
      <c r="O75" s="286"/>
      <c r="P75" s="286"/>
      <c r="Q75" s="286"/>
      <c r="R75" s="286"/>
      <c r="S75" s="286"/>
      <c r="T75" s="286"/>
      <c r="U75" s="286"/>
      <c r="V75" s="286"/>
      <c r="W75" s="286"/>
      <c r="X75" s="286"/>
      <c r="Y75" s="286"/>
      <c r="Z75" s="286"/>
      <c r="AA75" s="286"/>
    </row>
    <row r="76" spans="4:27">
      <c r="D76" s="286"/>
      <c r="E76" s="286"/>
    </row>
    <row r="77" spans="4:27">
      <c r="D77" s="286"/>
    </row>
    <row r="78" spans="4:27">
      <c r="D78" s="286"/>
    </row>
    <row r="79" spans="4:27">
      <c r="D79" s="286"/>
    </row>
    <row r="80" spans="4:27">
      <c r="D80" s="286"/>
    </row>
    <row r="81" spans="4:4">
      <c r="D81" s="28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4823-A062-478F-9E08-4BF423C9E67B}">
  <sheetPr codeName="Sheet4"/>
  <dimension ref="A1:IR70"/>
  <sheetViews>
    <sheetView workbookViewId="0">
      <selection activeCell="C33" sqref="C33"/>
    </sheetView>
  </sheetViews>
  <sheetFormatPr defaultColWidth="11.109375" defaultRowHeight="13"/>
  <cols>
    <col min="1" max="1" width="4.5546875" style="309" customWidth="1"/>
    <col min="2" max="2" width="31.44140625" style="309" customWidth="1"/>
    <col min="3" max="3" width="4.5546875" style="309" customWidth="1"/>
    <col min="4" max="6" width="20.44140625" style="309" customWidth="1"/>
    <col min="7" max="7" width="21.6640625" style="309" customWidth="1"/>
    <col min="8" max="8" width="24.109375" style="309" customWidth="1"/>
    <col min="9" max="16384" width="11.109375" style="309"/>
  </cols>
  <sheetData>
    <row r="1" spans="1:252" ht="15">
      <c r="A1" s="286"/>
      <c r="B1" s="286"/>
      <c r="C1" s="286"/>
      <c r="D1" s="286"/>
      <c r="E1" s="286"/>
      <c r="F1" s="286"/>
      <c r="G1" s="286"/>
      <c r="H1" s="286"/>
      <c r="I1" s="286"/>
      <c r="J1" s="286"/>
      <c r="K1" s="308"/>
      <c r="L1" s="308"/>
      <c r="M1" s="308"/>
      <c r="N1" s="308"/>
      <c r="O1" s="308"/>
      <c r="P1" s="308"/>
      <c r="Q1" s="308"/>
      <c r="R1" s="308"/>
      <c r="S1" s="308"/>
      <c r="T1" s="308"/>
      <c r="U1" s="308"/>
      <c r="V1" s="308"/>
      <c r="W1" s="308"/>
      <c r="X1" s="308"/>
      <c r="Y1" s="308"/>
      <c r="Z1" s="308"/>
      <c r="AA1" s="308"/>
      <c r="AB1" s="308"/>
      <c r="AC1" s="308"/>
      <c r="AD1" s="308"/>
      <c r="AE1" s="308"/>
      <c r="AF1" s="308"/>
      <c r="AG1" s="308"/>
      <c r="AH1" s="308"/>
      <c r="AI1" s="308"/>
      <c r="AJ1" s="308"/>
      <c r="AK1" s="308"/>
      <c r="AL1" s="308"/>
      <c r="AM1" s="308"/>
      <c r="AN1" s="308"/>
      <c r="AO1" s="308"/>
      <c r="AP1" s="308"/>
      <c r="AQ1" s="308"/>
      <c r="AR1" s="308"/>
      <c r="AS1" s="308"/>
      <c r="AT1" s="308"/>
      <c r="AU1" s="308"/>
      <c r="AV1" s="308"/>
      <c r="AW1" s="308"/>
      <c r="AX1" s="308"/>
      <c r="AY1" s="308"/>
      <c r="AZ1" s="308"/>
      <c r="BA1" s="308"/>
      <c r="BB1" s="308"/>
      <c r="BC1" s="308"/>
      <c r="BD1" s="308"/>
      <c r="BE1" s="308"/>
      <c r="BF1" s="308"/>
      <c r="BG1" s="308"/>
      <c r="BH1" s="308"/>
      <c r="BI1" s="308"/>
      <c r="BJ1" s="308"/>
      <c r="BK1" s="308"/>
      <c r="BL1" s="308"/>
      <c r="BM1" s="308"/>
      <c r="BN1" s="308"/>
      <c r="BO1" s="308"/>
      <c r="BP1" s="308"/>
      <c r="BQ1" s="308"/>
      <c r="BR1" s="308"/>
      <c r="BS1" s="308"/>
      <c r="BT1" s="308"/>
      <c r="BU1" s="308"/>
      <c r="BV1" s="308"/>
      <c r="BW1" s="308"/>
      <c r="BX1" s="308"/>
      <c r="BY1" s="308"/>
      <c r="BZ1" s="308"/>
      <c r="CA1" s="308"/>
      <c r="CB1" s="308"/>
      <c r="CC1" s="308"/>
      <c r="CD1" s="308"/>
      <c r="CE1" s="308"/>
      <c r="CF1" s="308"/>
      <c r="CG1" s="308"/>
      <c r="CH1" s="308"/>
      <c r="CI1" s="308"/>
      <c r="CJ1" s="308"/>
      <c r="CK1" s="308"/>
      <c r="CL1" s="308"/>
      <c r="CM1" s="308"/>
      <c r="CN1" s="308"/>
      <c r="CO1" s="308"/>
      <c r="CP1" s="308"/>
      <c r="CQ1" s="308"/>
      <c r="CR1" s="308"/>
      <c r="CS1" s="308"/>
      <c r="CT1" s="308"/>
      <c r="CU1" s="308"/>
      <c r="CV1" s="308"/>
      <c r="CW1" s="308"/>
      <c r="CX1" s="308"/>
      <c r="CY1" s="308"/>
      <c r="CZ1" s="308"/>
      <c r="DA1" s="308"/>
      <c r="DB1" s="308"/>
      <c r="DC1" s="308"/>
      <c r="DD1" s="308"/>
      <c r="DE1" s="308"/>
      <c r="DF1" s="308"/>
      <c r="DG1" s="308"/>
      <c r="DH1" s="308"/>
      <c r="DI1" s="308"/>
      <c r="DJ1" s="308"/>
      <c r="DK1" s="308"/>
      <c r="DL1" s="308"/>
      <c r="DM1" s="308"/>
      <c r="DN1" s="308"/>
      <c r="DO1" s="308"/>
      <c r="DP1" s="308"/>
      <c r="DQ1" s="308"/>
      <c r="DR1" s="308"/>
      <c r="DS1" s="308"/>
      <c r="DT1" s="308"/>
      <c r="DU1" s="308"/>
      <c r="DV1" s="308"/>
      <c r="DW1" s="308"/>
      <c r="DX1" s="308"/>
      <c r="DY1" s="308"/>
      <c r="DZ1" s="308"/>
      <c r="EA1" s="308"/>
      <c r="EB1" s="308"/>
      <c r="EC1" s="308"/>
      <c r="ED1" s="308"/>
      <c r="EE1" s="308"/>
      <c r="EF1" s="308"/>
      <c r="EG1" s="308"/>
      <c r="EH1" s="308"/>
      <c r="EI1" s="308"/>
      <c r="EJ1" s="308"/>
      <c r="EK1" s="308"/>
      <c r="EL1" s="308"/>
      <c r="EM1" s="308"/>
      <c r="EN1" s="308"/>
      <c r="EO1" s="308"/>
      <c r="EP1" s="308"/>
      <c r="EQ1" s="308"/>
      <c r="ER1" s="308"/>
      <c r="ES1" s="308"/>
      <c r="ET1" s="308"/>
      <c r="EU1" s="308"/>
      <c r="EV1" s="308"/>
      <c r="EW1" s="308"/>
      <c r="EX1" s="308"/>
      <c r="EY1" s="308"/>
      <c r="EZ1" s="308"/>
      <c r="FA1" s="308"/>
      <c r="FB1" s="308"/>
      <c r="FC1" s="308"/>
      <c r="FD1" s="308"/>
      <c r="FE1" s="308"/>
      <c r="FF1" s="308"/>
      <c r="FG1" s="308"/>
      <c r="FH1" s="308"/>
      <c r="FI1" s="308"/>
      <c r="FJ1" s="308"/>
      <c r="FK1" s="308"/>
      <c r="FL1" s="308"/>
      <c r="FM1" s="308"/>
      <c r="FN1" s="308"/>
      <c r="FO1" s="308"/>
      <c r="FP1" s="308"/>
      <c r="FQ1" s="308"/>
      <c r="FR1" s="308"/>
      <c r="FS1" s="308"/>
      <c r="FT1" s="308"/>
      <c r="FU1" s="308"/>
      <c r="FV1" s="308"/>
      <c r="FW1" s="308"/>
      <c r="FX1" s="308"/>
      <c r="FY1" s="308"/>
      <c r="FZ1" s="308"/>
      <c r="GA1" s="308"/>
      <c r="GB1" s="308"/>
      <c r="GC1" s="308"/>
      <c r="GD1" s="308"/>
      <c r="GE1" s="308"/>
      <c r="GF1" s="308"/>
      <c r="GG1" s="308"/>
      <c r="GH1" s="308"/>
      <c r="GI1" s="308"/>
      <c r="GJ1" s="308"/>
      <c r="GK1" s="308"/>
      <c r="GL1" s="308"/>
      <c r="GM1" s="308"/>
      <c r="GN1" s="308"/>
      <c r="GO1" s="308"/>
      <c r="GP1" s="308"/>
      <c r="GQ1" s="308"/>
      <c r="GR1" s="308"/>
      <c r="GS1" s="308"/>
      <c r="GT1" s="308"/>
      <c r="GU1" s="308"/>
      <c r="GV1" s="308"/>
      <c r="GW1" s="308"/>
      <c r="GX1" s="308"/>
      <c r="GY1" s="308"/>
      <c r="GZ1" s="308"/>
      <c r="HA1" s="308"/>
      <c r="HB1" s="308"/>
      <c r="HC1" s="308"/>
      <c r="HD1" s="308"/>
      <c r="HE1" s="308"/>
      <c r="HF1" s="308"/>
      <c r="HG1" s="308"/>
      <c r="HH1" s="308"/>
      <c r="HI1" s="308"/>
      <c r="HJ1" s="308"/>
      <c r="HK1" s="308"/>
      <c r="HL1" s="308"/>
      <c r="HM1" s="308"/>
      <c r="HN1" s="308"/>
      <c r="HO1" s="308"/>
      <c r="HP1" s="308"/>
      <c r="HQ1" s="308"/>
      <c r="HR1" s="308"/>
      <c r="HS1" s="308"/>
      <c r="HT1" s="308"/>
      <c r="HU1" s="308"/>
      <c r="HV1" s="308"/>
      <c r="HW1" s="308"/>
      <c r="HX1" s="308"/>
      <c r="HY1" s="308"/>
      <c r="HZ1" s="308"/>
      <c r="IA1" s="308"/>
      <c r="IB1" s="308"/>
      <c r="IC1" s="308"/>
      <c r="ID1" s="308"/>
      <c r="IE1" s="308"/>
      <c r="IF1" s="308"/>
      <c r="IG1" s="308"/>
      <c r="IH1" s="308"/>
      <c r="II1" s="308"/>
      <c r="IJ1" s="308"/>
      <c r="IK1" s="308"/>
      <c r="IL1" s="308"/>
      <c r="IM1" s="308"/>
      <c r="IN1" s="308"/>
      <c r="IO1" s="308"/>
      <c r="IP1" s="308"/>
      <c r="IQ1" s="308"/>
      <c r="IR1" s="308"/>
    </row>
    <row r="2" spans="1:252" ht="14.5">
      <c r="A2" s="286"/>
      <c r="B2" s="310"/>
      <c r="C2" s="286"/>
      <c r="D2" s="311"/>
      <c r="E2" s="311"/>
      <c r="F2" s="311"/>
      <c r="G2" s="311"/>
      <c r="H2" s="311"/>
      <c r="I2" s="286"/>
    </row>
    <row r="3" spans="1:252" ht="15">
      <c r="A3" s="286"/>
      <c r="B3" s="286"/>
      <c r="C3" s="286"/>
      <c r="D3" s="312"/>
      <c r="E3" s="312"/>
      <c r="F3" s="312"/>
      <c r="G3" s="312"/>
      <c r="H3" s="312"/>
      <c r="I3" s="286"/>
      <c r="J3" s="286"/>
      <c r="K3" s="308"/>
      <c r="L3" s="308"/>
      <c r="M3" s="308"/>
      <c r="N3" s="308"/>
      <c r="O3" s="308"/>
      <c r="P3" s="308"/>
      <c r="Q3" s="308"/>
      <c r="R3" s="308"/>
      <c r="S3" s="308"/>
      <c r="T3" s="308"/>
      <c r="U3" s="308"/>
      <c r="V3" s="308"/>
      <c r="W3" s="308"/>
      <c r="X3" s="308"/>
      <c r="Y3" s="308"/>
      <c r="Z3" s="308"/>
      <c r="AA3" s="308"/>
      <c r="AB3" s="308"/>
      <c r="AC3" s="308"/>
      <c r="AD3" s="308"/>
      <c r="AE3" s="308"/>
      <c r="AF3" s="308"/>
      <c r="AG3" s="308"/>
      <c r="AH3" s="308"/>
      <c r="AI3" s="308"/>
      <c r="AJ3" s="308"/>
      <c r="AK3" s="308"/>
      <c r="AL3" s="308"/>
      <c r="AM3" s="308"/>
      <c r="AN3" s="308"/>
      <c r="AO3" s="308"/>
      <c r="AP3" s="308"/>
      <c r="AQ3" s="308"/>
      <c r="AR3" s="308"/>
      <c r="AS3" s="308"/>
      <c r="AT3" s="308"/>
      <c r="AU3" s="308"/>
      <c r="AV3" s="308"/>
      <c r="AW3" s="308"/>
      <c r="AX3" s="308"/>
      <c r="AY3" s="308"/>
      <c r="AZ3" s="308"/>
      <c r="BA3" s="308"/>
      <c r="BB3" s="308"/>
      <c r="BC3" s="308"/>
      <c r="BD3" s="308"/>
      <c r="BE3" s="308"/>
      <c r="BF3" s="308"/>
      <c r="BG3" s="308"/>
      <c r="BH3" s="308"/>
      <c r="BI3" s="308"/>
      <c r="BJ3" s="308"/>
      <c r="BK3" s="308"/>
      <c r="BL3" s="308"/>
      <c r="BM3" s="308"/>
      <c r="BN3" s="308"/>
      <c r="BO3" s="308"/>
      <c r="BP3" s="308"/>
      <c r="BQ3" s="308"/>
      <c r="BR3" s="308"/>
      <c r="BS3" s="308"/>
      <c r="BT3" s="308"/>
      <c r="BU3" s="308"/>
      <c r="BV3" s="308"/>
      <c r="BW3" s="308"/>
      <c r="BX3" s="308"/>
      <c r="BY3" s="308"/>
      <c r="BZ3" s="308"/>
      <c r="CA3" s="308"/>
      <c r="CB3" s="308"/>
      <c r="CC3" s="308"/>
      <c r="CD3" s="308"/>
      <c r="CE3" s="308"/>
      <c r="CF3" s="308"/>
      <c r="CG3" s="308"/>
      <c r="CH3" s="308"/>
      <c r="CI3" s="308"/>
      <c r="CJ3" s="308"/>
      <c r="CK3" s="308"/>
      <c r="CL3" s="308"/>
      <c r="CM3" s="308"/>
      <c r="CN3" s="308"/>
      <c r="CO3" s="308"/>
      <c r="CP3" s="308"/>
      <c r="CQ3" s="308"/>
      <c r="CR3" s="308"/>
      <c r="CS3" s="308"/>
      <c r="CT3" s="308"/>
      <c r="CU3" s="308"/>
      <c r="CV3" s="308"/>
      <c r="CW3" s="308"/>
      <c r="CX3" s="308"/>
      <c r="CY3" s="308"/>
      <c r="CZ3" s="308"/>
      <c r="DA3" s="308"/>
      <c r="DB3" s="308"/>
      <c r="DC3" s="308"/>
      <c r="DD3" s="308"/>
      <c r="DE3" s="308"/>
      <c r="DF3" s="308"/>
      <c r="DG3" s="308"/>
      <c r="DH3" s="308"/>
      <c r="DI3" s="308"/>
      <c r="DJ3" s="308"/>
      <c r="DK3" s="308"/>
      <c r="DL3" s="308"/>
      <c r="DM3" s="308"/>
      <c r="DN3" s="308"/>
      <c r="DO3" s="308"/>
      <c r="DP3" s="308"/>
      <c r="DQ3" s="308"/>
      <c r="DR3" s="308"/>
      <c r="DS3" s="308"/>
      <c r="DT3" s="308"/>
      <c r="DU3" s="308"/>
      <c r="DV3" s="308"/>
      <c r="DW3" s="308"/>
      <c r="DX3" s="308"/>
      <c r="DY3" s="308"/>
      <c r="DZ3" s="308"/>
      <c r="EA3" s="308"/>
      <c r="EB3" s="308"/>
      <c r="EC3" s="308"/>
      <c r="ED3" s="308"/>
      <c r="EE3" s="308"/>
      <c r="EF3" s="308"/>
      <c r="EG3" s="308"/>
      <c r="EH3" s="308"/>
      <c r="EI3" s="308"/>
      <c r="EJ3" s="308"/>
      <c r="EK3" s="308"/>
      <c r="EL3" s="308"/>
      <c r="EM3" s="308"/>
      <c r="EN3" s="308"/>
      <c r="EO3" s="308"/>
      <c r="EP3" s="308"/>
      <c r="EQ3" s="308"/>
      <c r="ER3" s="308"/>
      <c r="ES3" s="308"/>
      <c r="ET3" s="308"/>
      <c r="EU3" s="308"/>
      <c r="EV3" s="308"/>
      <c r="EW3" s="308"/>
      <c r="EX3" s="308"/>
      <c r="EY3" s="308"/>
      <c r="EZ3" s="308"/>
      <c r="FA3" s="308"/>
      <c r="FB3" s="308"/>
      <c r="FC3" s="308"/>
      <c r="FD3" s="308"/>
      <c r="FE3" s="308"/>
      <c r="FF3" s="308"/>
      <c r="FG3" s="308"/>
      <c r="FH3" s="308"/>
      <c r="FI3" s="308"/>
      <c r="FJ3" s="308"/>
      <c r="FK3" s="308"/>
      <c r="FL3" s="308"/>
      <c r="FM3" s="308"/>
      <c r="FN3" s="308"/>
      <c r="FO3" s="308"/>
      <c r="FP3" s="308"/>
      <c r="FQ3" s="308"/>
      <c r="FR3" s="308"/>
      <c r="FS3" s="308"/>
      <c r="FT3" s="308"/>
      <c r="FU3" s="308"/>
      <c r="FV3" s="308"/>
      <c r="FW3" s="308"/>
      <c r="FX3" s="308"/>
      <c r="FY3" s="308"/>
      <c r="FZ3" s="308"/>
      <c r="GA3" s="308"/>
      <c r="GB3" s="308"/>
      <c r="GC3" s="308"/>
      <c r="GD3" s="308"/>
      <c r="GE3" s="308"/>
      <c r="GF3" s="308"/>
      <c r="GG3" s="308"/>
      <c r="GH3" s="308"/>
      <c r="GI3" s="308"/>
      <c r="GJ3" s="308"/>
      <c r="GK3" s="308"/>
      <c r="GL3" s="308"/>
      <c r="GM3" s="308"/>
      <c r="GN3" s="308"/>
      <c r="GO3" s="308"/>
      <c r="GP3" s="308"/>
      <c r="GQ3" s="308"/>
      <c r="GR3" s="308"/>
      <c r="GS3" s="308"/>
      <c r="GT3" s="308"/>
      <c r="GU3" s="308"/>
      <c r="GV3" s="308"/>
      <c r="GW3" s="308"/>
      <c r="GX3" s="308"/>
      <c r="GY3" s="308"/>
      <c r="GZ3" s="308"/>
      <c r="HA3" s="308"/>
      <c r="HB3" s="308"/>
      <c r="HC3" s="308"/>
      <c r="HD3" s="308"/>
      <c r="HE3" s="308"/>
      <c r="HF3" s="308"/>
      <c r="HG3" s="308"/>
      <c r="HH3" s="308"/>
      <c r="HI3" s="308"/>
      <c r="HJ3" s="308"/>
      <c r="HK3" s="308"/>
      <c r="HL3" s="308"/>
      <c r="HM3" s="308"/>
      <c r="HN3" s="308"/>
      <c r="HO3" s="308"/>
      <c r="HP3" s="308"/>
      <c r="HQ3" s="308"/>
      <c r="HR3" s="308"/>
      <c r="HS3" s="308"/>
      <c r="HT3" s="308"/>
      <c r="HU3" s="308"/>
      <c r="HV3" s="308"/>
      <c r="HW3" s="308"/>
      <c r="HX3" s="308"/>
      <c r="HY3" s="308"/>
      <c r="HZ3" s="308"/>
      <c r="IA3" s="308"/>
      <c r="IB3" s="308"/>
      <c r="IC3" s="308"/>
      <c r="ID3" s="308"/>
      <c r="IE3" s="308"/>
      <c r="IF3" s="308"/>
      <c r="IG3" s="308"/>
      <c r="IH3" s="308"/>
      <c r="II3" s="308"/>
      <c r="IJ3" s="308"/>
      <c r="IK3" s="308"/>
      <c r="IL3" s="308"/>
      <c r="IM3" s="308"/>
      <c r="IN3" s="308"/>
      <c r="IO3" s="308"/>
      <c r="IP3" s="308"/>
      <c r="IQ3" s="308"/>
      <c r="IR3" s="308"/>
    </row>
    <row r="4" spans="1:252" ht="15">
      <c r="A4" s="286"/>
      <c r="B4" s="313"/>
      <c r="C4" s="286"/>
      <c r="D4" s="314"/>
      <c r="E4" s="314"/>
      <c r="F4" s="314"/>
      <c r="G4" s="314"/>
      <c r="H4" s="314"/>
      <c r="I4" s="286"/>
      <c r="J4" s="286"/>
      <c r="K4" s="308"/>
      <c r="L4" s="308"/>
      <c r="M4" s="308"/>
      <c r="N4" s="308"/>
      <c r="O4" s="308"/>
      <c r="P4" s="308"/>
      <c r="Q4" s="308"/>
      <c r="R4" s="308"/>
      <c r="S4" s="308"/>
      <c r="T4" s="308"/>
      <c r="U4" s="308"/>
      <c r="V4" s="308"/>
      <c r="W4" s="308"/>
      <c r="X4" s="308"/>
      <c r="Y4" s="308"/>
      <c r="Z4" s="308"/>
      <c r="AA4" s="308"/>
      <c r="AB4" s="308"/>
      <c r="AC4" s="308"/>
      <c r="AD4" s="308"/>
      <c r="AE4" s="308"/>
      <c r="AF4" s="308"/>
      <c r="AG4" s="308"/>
      <c r="AH4" s="308"/>
      <c r="AI4" s="308"/>
      <c r="AJ4" s="308"/>
      <c r="AK4" s="308"/>
      <c r="AL4" s="308"/>
      <c r="AM4" s="308"/>
      <c r="AN4" s="308"/>
      <c r="AO4" s="308"/>
      <c r="AP4" s="308"/>
      <c r="AQ4" s="308"/>
      <c r="AR4" s="308"/>
      <c r="AS4" s="308"/>
      <c r="AT4" s="308"/>
      <c r="AU4" s="308"/>
      <c r="AV4" s="308"/>
      <c r="AW4" s="308"/>
      <c r="AX4" s="308"/>
      <c r="AY4" s="308"/>
      <c r="AZ4" s="308"/>
      <c r="BA4" s="308"/>
      <c r="BB4" s="308"/>
      <c r="BC4" s="308"/>
      <c r="BD4" s="308"/>
      <c r="BE4" s="308"/>
      <c r="BF4" s="308"/>
      <c r="BG4" s="308"/>
      <c r="BH4" s="308"/>
      <c r="BI4" s="308"/>
      <c r="BJ4" s="308"/>
      <c r="BK4" s="308"/>
      <c r="BL4" s="308"/>
      <c r="BM4" s="308"/>
      <c r="BN4" s="308"/>
      <c r="BO4" s="308"/>
      <c r="BP4" s="308"/>
      <c r="BQ4" s="308"/>
      <c r="BR4" s="308"/>
      <c r="BS4" s="308"/>
      <c r="BT4" s="308"/>
      <c r="BU4" s="308"/>
      <c r="BV4" s="308"/>
      <c r="BW4" s="308"/>
      <c r="BX4" s="308"/>
      <c r="BY4" s="308"/>
      <c r="BZ4" s="308"/>
      <c r="CA4" s="308"/>
      <c r="CB4" s="308"/>
      <c r="CC4" s="308"/>
      <c r="CD4" s="308"/>
      <c r="CE4" s="308"/>
      <c r="CF4" s="308"/>
      <c r="CG4" s="308"/>
      <c r="CH4" s="308"/>
      <c r="CI4" s="308"/>
      <c r="CJ4" s="308"/>
      <c r="CK4" s="308"/>
      <c r="CL4" s="308"/>
      <c r="CM4" s="308"/>
      <c r="CN4" s="308"/>
      <c r="CO4" s="308"/>
      <c r="CP4" s="308"/>
      <c r="CQ4" s="308"/>
      <c r="CR4" s="308"/>
      <c r="CS4" s="308"/>
      <c r="CT4" s="308"/>
      <c r="CU4" s="308"/>
      <c r="CV4" s="308"/>
      <c r="CW4" s="308"/>
      <c r="CX4" s="308"/>
      <c r="CY4" s="308"/>
      <c r="CZ4" s="308"/>
      <c r="DA4" s="308"/>
      <c r="DB4" s="308"/>
      <c r="DC4" s="308"/>
      <c r="DD4" s="308"/>
      <c r="DE4" s="308"/>
      <c r="DF4" s="308"/>
      <c r="DG4" s="308"/>
      <c r="DH4" s="308"/>
      <c r="DI4" s="308"/>
      <c r="DJ4" s="308"/>
      <c r="DK4" s="308"/>
      <c r="DL4" s="308"/>
      <c r="DM4" s="308"/>
      <c r="DN4" s="308"/>
      <c r="DO4" s="308"/>
      <c r="DP4" s="308"/>
      <c r="DQ4" s="308"/>
      <c r="DR4" s="308"/>
      <c r="DS4" s="308"/>
      <c r="DT4" s="308"/>
      <c r="DU4" s="308"/>
      <c r="DV4" s="308"/>
      <c r="DW4" s="308"/>
      <c r="DX4" s="308"/>
      <c r="DY4" s="308"/>
      <c r="DZ4" s="308"/>
      <c r="EA4" s="308"/>
      <c r="EB4" s="308"/>
      <c r="EC4" s="308"/>
      <c r="ED4" s="308"/>
      <c r="EE4" s="308"/>
      <c r="EF4" s="308"/>
      <c r="EG4" s="308"/>
      <c r="EH4" s="308"/>
      <c r="EI4" s="308"/>
      <c r="EJ4" s="308"/>
      <c r="EK4" s="308"/>
      <c r="EL4" s="308"/>
      <c r="EM4" s="308"/>
      <c r="EN4" s="308"/>
      <c r="EO4" s="308"/>
      <c r="EP4" s="308"/>
      <c r="EQ4" s="308"/>
      <c r="ER4" s="308"/>
      <c r="ES4" s="308"/>
      <c r="ET4" s="308"/>
      <c r="EU4" s="308"/>
      <c r="EV4" s="308"/>
      <c r="EW4" s="308"/>
      <c r="EX4" s="308"/>
      <c r="EY4" s="308"/>
      <c r="EZ4" s="308"/>
      <c r="FA4" s="308"/>
      <c r="FB4" s="308"/>
      <c r="FC4" s="308"/>
      <c r="FD4" s="308"/>
      <c r="FE4" s="308"/>
      <c r="FF4" s="308"/>
      <c r="FG4" s="308"/>
      <c r="FH4" s="308"/>
      <c r="FI4" s="308"/>
      <c r="FJ4" s="308"/>
      <c r="FK4" s="308"/>
      <c r="FL4" s="308"/>
      <c r="FM4" s="308"/>
      <c r="FN4" s="308"/>
      <c r="FO4" s="308"/>
      <c r="FP4" s="308"/>
      <c r="FQ4" s="308"/>
      <c r="FR4" s="308"/>
      <c r="FS4" s="308"/>
      <c r="FT4" s="308"/>
      <c r="FU4" s="308"/>
      <c r="FV4" s="308"/>
      <c r="FW4" s="308"/>
      <c r="FX4" s="308"/>
      <c r="FY4" s="308"/>
      <c r="FZ4" s="308"/>
      <c r="GA4" s="308"/>
      <c r="GB4" s="308"/>
      <c r="GC4" s="308"/>
      <c r="GD4" s="308"/>
      <c r="GE4" s="308"/>
      <c r="GF4" s="308"/>
      <c r="GG4" s="308"/>
      <c r="GH4" s="308"/>
      <c r="GI4" s="308"/>
      <c r="GJ4" s="308"/>
      <c r="GK4" s="308"/>
      <c r="GL4" s="308"/>
      <c r="GM4" s="308"/>
      <c r="GN4" s="308"/>
      <c r="GO4" s="308"/>
      <c r="GP4" s="308"/>
      <c r="GQ4" s="308"/>
      <c r="GR4" s="308"/>
      <c r="GS4" s="308"/>
      <c r="GT4" s="308"/>
      <c r="GU4" s="308"/>
      <c r="GV4" s="308"/>
      <c r="GW4" s="308"/>
      <c r="GX4" s="308"/>
      <c r="GY4" s="308"/>
      <c r="GZ4" s="308"/>
      <c r="HA4" s="308"/>
      <c r="HB4" s="308"/>
      <c r="HC4" s="308"/>
      <c r="HD4" s="308"/>
      <c r="HE4" s="308"/>
      <c r="HF4" s="308"/>
      <c r="HG4" s="308"/>
      <c r="HH4" s="308"/>
      <c r="HI4" s="308"/>
      <c r="HJ4" s="308"/>
      <c r="HK4" s="308"/>
      <c r="HL4" s="308"/>
      <c r="HM4" s="308"/>
      <c r="HN4" s="308"/>
      <c r="HO4" s="308"/>
      <c r="HP4" s="308"/>
      <c r="HQ4" s="308"/>
      <c r="HR4" s="308"/>
      <c r="HS4" s="308"/>
      <c r="HT4" s="308"/>
      <c r="HU4" s="308"/>
      <c r="HV4" s="308"/>
      <c r="HW4" s="308"/>
      <c r="HX4" s="308"/>
      <c r="HY4" s="308"/>
      <c r="HZ4" s="308"/>
      <c r="IA4" s="308"/>
      <c r="IB4" s="308"/>
      <c r="IC4" s="308"/>
      <c r="ID4" s="308"/>
      <c r="IE4" s="308"/>
      <c r="IF4" s="308"/>
      <c r="IG4" s="308"/>
      <c r="IH4" s="308"/>
      <c r="II4" s="308"/>
      <c r="IJ4" s="308"/>
      <c r="IK4" s="308"/>
      <c r="IL4" s="308"/>
      <c r="IM4" s="308"/>
      <c r="IN4" s="308"/>
      <c r="IO4" s="308"/>
      <c r="IP4" s="308"/>
      <c r="IQ4" s="308"/>
      <c r="IR4" s="308"/>
    </row>
    <row r="5" spans="1:252" ht="15">
      <c r="A5" s="286"/>
      <c r="B5" s="313"/>
      <c r="C5" s="286"/>
      <c r="D5" s="314"/>
      <c r="E5" s="314"/>
      <c r="F5" s="314"/>
      <c r="G5" s="314"/>
      <c r="H5" s="314"/>
      <c r="I5" s="286"/>
      <c r="J5" s="286"/>
      <c r="K5" s="308"/>
      <c r="L5" s="308"/>
      <c r="M5" s="308"/>
      <c r="N5" s="308"/>
      <c r="O5" s="308"/>
      <c r="P5" s="308"/>
      <c r="Q5" s="308"/>
      <c r="R5" s="308"/>
      <c r="S5" s="308"/>
      <c r="T5" s="308"/>
      <c r="U5" s="308"/>
      <c r="V5" s="308"/>
      <c r="W5" s="308"/>
      <c r="X5" s="308"/>
      <c r="Y5" s="308"/>
      <c r="Z5" s="308"/>
      <c r="AA5" s="308"/>
      <c r="AB5" s="308"/>
      <c r="AC5" s="308"/>
      <c r="AD5" s="308"/>
      <c r="AE5" s="308"/>
      <c r="AF5" s="308"/>
      <c r="AG5" s="308"/>
      <c r="AH5" s="308"/>
      <c r="AI5" s="308"/>
      <c r="AJ5" s="308"/>
      <c r="AK5" s="308"/>
      <c r="AL5" s="308"/>
      <c r="AM5" s="308"/>
      <c r="AN5" s="308"/>
      <c r="AO5" s="308"/>
      <c r="AP5" s="308"/>
      <c r="AQ5" s="308"/>
      <c r="AR5" s="308"/>
      <c r="AS5" s="308"/>
      <c r="AT5" s="308"/>
      <c r="AU5" s="308"/>
      <c r="AV5" s="308"/>
      <c r="AW5" s="308"/>
      <c r="AX5" s="308"/>
      <c r="AY5" s="308"/>
      <c r="AZ5" s="308"/>
      <c r="BA5" s="308"/>
      <c r="BB5" s="308"/>
      <c r="BC5" s="308"/>
      <c r="BD5" s="308"/>
      <c r="BE5" s="308"/>
      <c r="BF5" s="308"/>
      <c r="BG5" s="308"/>
      <c r="BH5" s="308"/>
      <c r="BI5" s="308"/>
      <c r="BJ5" s="308"/>
      <c r="BK5" s="308"/>
      <c r="BL5" s="308"/>
      <c r="BM5" s="308"/>
      <c r="BN5" s="308"/>
      <c r="BO5" s="308"/>
      <c r="BP5" s="308"/>
      <c r="BQ5" s="308"/>
      <c r="BR5" s="308"/>
      <c r="BS5" s="308"/>
      <c r="BT5" s="308"/>
      <c r="BU5" s="308"/>
      <c r="BV5" s="308"/>
      <c r="BW5" s="308"/>
      <c r="BX5" s="308"/>
      <c r="BY5" s="308"/>
      <c r="BZ5" s="308"/>
      <c r="CA5" s="308"/>
      <c r="CB5" s="308"/>
      <c r="CC5" s="308"/>
      <c r="CD5" s="308"/>
      <c r="CE5" s="308"/>
      <c r="CF5" s="308"/>
      <c r="CG5" s="308"/>
      <c r="CH5" s="308"/>
      <c r="CI5" s="308"/>
      <c r="CJ5" s="308"/>
      <c r="CK5" s="308"/>
      <c r="CL5" s="308"/>
      <c r="CM5" s="308"/>
      <c r="CN5" s="308"/>
      <c r="CO5" s="308"/>
      <c r="CP5" s="308"/>
      <c r="CQ5" s="308"/>
      <c r="CR5" s="308"/>
      <c r="CS5" s="308"/>
      <c r="CT5" s="308"/>
      <c r="CU5" s="308"/>
      <c r="CV5" s="308"/>
      <c r="CW5" s="308"/>
      <c r="CX5" s="308"/>
      <c r="CY5" s="308"/>
      <c r="CZ5" s="308"/>
      <c r="DA5" s="308"/>
      <c r="DB5" s="308"/>
      <c r="DC5" s="308"/>
      <c r="DD5" s="308"/>
      <c r="DE5" s="308"/>
      <c r="DF5" s="308"/>
      <c r="DG5" s="308"/>
      <c r="DH5" s="308"/>
      <c r="DI5" s="308"/>
      <c r="DJ5" s="308"/>
      <c r="DK5" s="308"/>
      <c r="DL5" s="308"/>
      <c r="DM5" s="308"/>
      <c r="DN5" s="308"/>
      <c r="DO5" s="308"/>
      <c r="DP5" s="308"/>
      <c r="DQ5" s="308"/>
      <c r="DR5" s="308"/>
      <c r="DS5" s="308"/>
      <c r="DT5" s="308"/>
      <c r="DU5" s="308"/>
      <c r="DV5" s="308"/>
      <c r="DW5" s="308"/>
      <c r="DX5" s="308"/>
      <c r="DY5" s="308"/>
      <c r="DZ5" s="308"/>
      <c r="EA5" s="308"/>
      <c r="EB5" s="308"/>
      <c r="EC5" s="308"/>
      <c r="ED5" s="308"/>
      <c r="EE5" s="308"/>
      <c r="EF5" s="308"/>
      <c r="EG5" s="308"/>
      <c r="EH5" s="308"/>
      <c r="EI5" s="308"/>
      <c r="EJ5" s="308"/>
      <c r="EK5" s="308"/>
      <c r="EL5" s="308"/>
      <c r="EM5" s="308"/>
      <c r="EN5" s="308"/>
      <c r="EO5" s="308"/>
      <c r="EP5" s="308"/>
      <c r="EQ5" s="308"/>
      <c r="ER5" s="308"/>
      <c r="ES5" s="308"/>
      <c r="ET5" s="308"/>
      <c r="EU5" s="308"/>
      <c r="EV5" s="308"/>
      <c r="EW5" s="308"/>
      <c r="EX5" s="308"/>
      <c r="EY5" s="308"/>
      <c r="EZ5" s="308"/>
      <c r="FA5" s="308"/>
      <c r="FB5" s="308"/>
      <c r="FC5" s="308"/>
      <c r="FD5" s="308"/>
      <c r="FE5" s="308"/>
      <c r="FF5" s="308"/>
      <c r="FG5" s="308"/>
      <c r="FH5" s="308"/>
      <c r="FI5" s="308"/>
      <c r="FJ5" s="308"/>
      <c r="FK5" s="308"/>
      <c r="FL5" s="308"/>
      <c r="FM5" s="308"/>
      <c r="FN5" s="308"/>
      <c r="FO5" s="308"/>
      <c r="FP5" s="308"/>
      <c r="FQ5" s="308"/>
      <c r="FR5" s="308"/>
      <c r="FS5" s="308"/>
      <c r="FT5" s="308"/>
      <c r="FU5" s="308"/>
      <c r="FV5" s="308"/>
      <c r="FW5" s="308"/>
      <c r="FX5" s="308"/>
      <c r="FY5" s="308"/>
      <c r="FZ5" s="308"/>
      <c r="GA5" s="308"/>
      <c r="GB5" s="308"/>
      <c r="GC5" s="308"/>
      <c r="GD5" s="308"/>
      <c r="GE5" s="308"/>
      <c r="GF5" s="308"/>
      <c r="GG5" s="308"/>
      <c r="GH5" s="308"/>
      <c r="GI5" s="308"/>
      <c r="GJ5" s="308"/>
      <c r="GK5" s="308"/>
      <c r="GL5" s="308"/>
      <c r="GM5" s="308"/>
      <c r="GN5" s="308"/>
      <c r="GO5" s="308"/>
      <c r="GP5" s="308"/>
      <c r="GQ5" s="308"/>
      <c r="GR5" s="308"/>
      <c r="GS5" s="308"/>
      <c r="GT5" s="308"/>
      <c r="GU5" s="308"/>
      <c r="GV5" s="308"/>
      <c r="GW5" s="308"/>
      <c r="GX5" s="308"/>
      <c r="GY5" s="308"/>
      <c r="GZ5" s="308"/>
      <c r="HA5" s="308"/>
      <c r="HB5" s="308"/>
      <c r="HC5" s="308"/>
      <c r="HD5" s="308"/>
      <c r="HE5" s="308"/>
      <c r="HF5" s="308"/>
      <c r="HG5" s="308"/>
      <c r="HH5" s="308"/>
      <c r="HI5" s="308"/>
      <c r="HJ5" s="308"/>
      <c r="HK5" s="308"/>
      <c r="HL5" s="308"/>
      <c r="HM5" s="308"/>
      <c r="HN5" s="308"/>
      <c r="HO5" s="308"/>
      <c r="HP5" s="308"/>
      <c r="HQ5" s="308"/>
      <c r="HR5" s="308"/>
      <c r="HS5" s="308"/>
      <c r="HT5" s="308"/>
      <c r="HU5" s="308"/>
      <c r="HV5" s="308"/>
      <c r="HW5" s="308"/>
      <c r="HX5" s="308"/>
      <c r="HY5" s="308"/>
      <c r="HZ5" s="308"/>
      <c r="IA5" s="308"/>
      <c r="IB5" s="308"/>
      <c r="IC5" s="308"/>
      <c r="ID5" s="308"/>
      <c r="IE5" s="308"/>
      <c r="IF5" s="308"/>
      <c r="IG5" s="308"/>
      <c r="IH5" s="308"/>
      <c r="II5" s="308"/>
      <c r="IJ5" s="308"/>
      <c r="IK5" s="308"/>
      <c r="IL5" s="308"/>
      <c r="IM5" s="308"/>
      <c r="IN5" s="308"/>
      <c r="IO5" s="308"/>
      <c r="IP5" s="308"/>
      <c r="IQ5" s="308"/>
      <c r="IR5" s="308"/>
    </row>
    <row r="6" spans="1:252" ht="15">
      <c r="A6" s="286"/>
      <c r="B6" s="313"/>
      <c r="C6" s="286"/>
      <c r="D6" s="314"/>
      <c r="E6" s="314"/>
      <c r="F6" s="314"/>
      <c r="G6" s="314"/>
      <c r="H6" s="314"/>
      <c r="I6" s="286"/>
      <c r="J6" s="286"/>
      <c r="K6" s="308"/>
      <c r="L6" s="308"/>
      <c r="M6" s="308"/>
      <c r="N6" s="308"/>
      <c r="O6" s="308"/>
      <c r="P6" s="308"/>
      <c r="Q6" s="308"/>
      <c r="R6" s="308"/>
      <c r="S6" s="308"/>
      <c r="T6" s="308"/>
      <c r="U6" s="308"/>
      <c r="V6" s="308"/>
      <c r="W6" s="308"/>
      <c r="X6" s="308"/>
      <c r="Y6" s="308"/>
      <c r="Z6" s="308"/>
      <c r="AA6" s="308"/>
      <c r="AB6" s="308"/>
      <c r="AC6" s="308"/>
      <c r="AD6" s="308"/>
      <c r="AE6" s="308"/>
      <c r="AF6" s="308"/>
      <c r="AG6" s="308"/>
      <c r="AH6" s="308"/>
      <c r="AI6" s="308"/>
      <c r="AJ6" s="308"/>
      <c r="AK6" s="308"/>
      <c r="AL6" s="308"/>
      <c r="AM6" s="308"/>
      <c r="AN6" s="308"/>
      <c r="AO6" s="308"/>
      <c r="AP6" s="308"/>
      <c r="AQ6" s="308"/>
      <c r="AR6" s="308"/>
      <c r="AS6" s="308"/>
      <c r="AT6" s="308"/>
      <c r="AU6" s="308"/>
      <c r="AV6" s="308"/>
      <c r="AW6" s="308"/>
      <c r="AX6" s="308"/>
      <c r="AY6" s="308"/>
      <c r="AZ6" s="308"/>
      <c r="BA6" s="308"/>
      <c r="BB6" s="308"/>
      <c r="BC6" s="308"/>
      <c r="BD6" s="308"/>
      <c r="BE6" s="308"/>
      <c r="BF6" s="308"/>
      <c r="BG6" s="308"/>
      <c r="BH6" s="308"/>
      <c r="BI6" s="308"/>
      <c r="BJ6" s="308"/>
      <c r="BK6" s="308"/>
      <c r="BL6" s="308"/>
      <c r="BM6" s="308"/>
      <c r="BN6" s="308"/>
      <c r="BO6" s="308"/>
      <c r="BP6" s="308"/>
      <c r="BQ6" s="308"/>
      <c r="BR6" s="308"/>
      <c r="BS6" s="308"/>
      <c r="BT6" s="308"/>
      <c r="BU6" s="308"/>
      <c r="BV6" s="308"/>
      <c r="BW6" s="308"/>
      <c r="BX6" s="308"/>
      <c r="BY6" s="308"/>
      <c r="BZ6" s="308"/>
      <c r="CA6" s="308"/>
      <c r="CB6" s="308"/>
      <c r="CC6" s="308"/>
      <c r="CD6" s="308"/>
      <c r="CE6" s="308"/>
      <c r="CF6" s="308"/>
      <c r="CG6" s="308"/>
      <c r="CH6" s="308"/>
      <c r="CI6" s="308"/>
      <c r="CJ6" s="308"/>
      <c r="CK6" s="308"/>
      <c r="CL6" s="308"/>
      <c r="CM6" s="308"/>
      <c r="CN6" s="308"/>
      <c r="CO6" s="308"/>
      <c r="CP6" s="308"/>
      <c r="CQ6" s="308"/>
      <c r="CR6" s="308"/>
      <c r="CS6" s="308"/>
      <c r="CT6" s="308"/>
      <c r="CU6" s="308"/>
      <c r="CV6" s="308"/>
      <c r="CW6" s="308"/>
      <c r="CX6" s="308"/>
      <c r="CY6" s="308"/>
      <c r="CZ6" s="308"/>
      <c r="DA6" s="308"/>
      <c r="DB6" s="308"/>
      <c r="DC6" s="308"/>
      <c r="DD6" s="308"/>
      <c r="DE6" s="308"/>
      <c r="DF6" s="308"/>
      <c r="DG6" s="308"/>
      <c r="DH6" s="308"/>
      <c r="DI6" s="308"/>
      <c r="DJ6" s="308"/>
      <c r="DK6" s="308"/>
      <c r="DL6" s="308"/>
      <c r="DM6" s="308"/>
      <c r="DN6" s="308"/>
      <c r="DO6" s="308"/>
      <c r="DP6" s="308"/>
      <c r="DQ6" s="308"/>
      <c r="DR6" s="308"/>
      <c r="DS6" s="308"/>
      <c r="DT6" s="308"/>
      <c r="DU6" s="308"/>
      <c r="DV6" s="308"/>
      <c r="DW6" s="308"/>
      <c r="DX6" s="308"/>
      <c r="DY6" s="308"/>
      <c r="DZ6" s="308"/>
      <c r="EA6" s="308"/>
      <c r="EB6" s="308"/>
      <c r="EC6" s="308"/>
      <c r="ED6" s="308"/>
      <c r="EE6" s="308"/>
      <c r="EF6" s="308"/>
      <c r="EG6" s="308"/>
      <c r="EH6" s="308"/>
      <c r="EI6" s="308"/>
      <c r="EJ6" s="308"/>
      <c r="EK6" s="308"/>
      <c r="EL6" s="308"/>
      <c r="EM6" s="308"/>
      <c r="EN6" s="308"/>
      <c r="EO6" s="308"/>
      <c r="EP6" s="308"/>
      <c r="EQ6" s="308"/>
      <c r="ER6" s="308"/>
      <c r="ES6" s="308"/>
      <c r="ET6" s="308"/>
      <c r="EU6" s="308"/>
      <c r="EV6" s="308"/>
      <c r="EW6" s="308"/>
      <c r="EX6" s="308"/>
      <c r="EY6" s="308"/>
      <c r="EZ6" s="308"/>
      <c r="FA6" s="308"/>
      <c r="FB6" s="308"/>
      <c r="FC6" s="308"/>
      <c r="FD6" s="308"/>
      <c r="FE6" s="308"/>
      <c r="FF6" s="308"/>
      <c r="FG6" s="308"/>
      <c r="FH6" s="308"/>
      <c r="FI6" s="308"/>
      <c r="FJ6" s="308"/>
      <c r="FK6" s="308"/>
      <c r="FL6" s="308"/>
      <c r="FM6" s="308"/>
      <c r="FN6" s="308"/>
      <c r="FO6" s="308"/>
      <c r="FP6" s="308"/>
      <c r="FQ6" s="308"/>
      <c r="FR6" s="308"/>
      <c r="FS6" s="308"/>
      <c r="FT6" s="308"/>
      <c r="FU6" s="308"/>
      <c r="FV6" s="308"/>
      <c r="FW6" s="308"/>
      <c r="FX6" s="308"/>
      <c r="FY6" s="308"/>
      <c r="FZ6" s="308"/>
      <c r="GA6" s="308"/>
      <c r="GB6" s="308"/>
      <c r="GC6" s="308"/>
      <c r="GD6" s="308"/>
      <c r="GE6" s="308"/>
      <c r="GF6" s="308"/>
      <c r="GG6" s="308"/>
      <c r="GH6" s="308"/>
      <c r="GI6" s="308"/>
      <c r="GJ6" s="308"/>
      <c r="GK6" s="308"/>
      <c r="GL6" s="308"/>
      <c r="GM6" s="308"/>
      <c r="GN6" s="308"/>
      <c r="GO6" s="308"/>
      <c r="GP6" s="308"/>
      <c r="GQ6" s="308"/>
      <c r="GR6" s="308"/>
      <c r="GS6" s="308"/>
      <c r="GT6" s="308"/>
      <c r="GU6" s="308"/>
      <c r="GV6" s="308"/>
      <c r="GW6" s="308"/>
      <c r="GX6" s="308"/>
      <c r="GY6" s="308"/>
      <c r="GZ6" s="308"/>
      <c r="HA6" s="308"/>
      <c r="HB6" s="308"/>
      <c r="HC6" s="308"/>
      <c r="HD6" s="308"/>
      <c r="HE6" s="308"/>
      <c r="HF6" s="308"/>
      <c r="HG6" s="308"/>
      <c r="HH6" s="308"/>
      <c r="HI6" s="308"/>
      <c r="HJ6" s="308"/>
      <c r="HK6" s="308"/>
      <c r="HL6" s="308"/>
      <c r="HM6" s="308"/>
      <c r="HN6" s="308"/>
      <c r="HO6" s="308"/>
      <c r="HP6" s="308"/>
      <c r="HQ6" s="308"/>
      <c r="HR6" s="308"/>
      <c r="HS6" s="308"/>
      <c r="HT6" s="308"/>
      <c r="HU6" s="308"/>
      <c r="HV6" s="308"/>
      <c r="HW6" s="308"/>
      <c r="HX6" s="308"/>
      <c r="HY6" s="308"/>
      <c r="HZ6" s="308"/>
      <c r="IA6" s="308"/>
      <c r="IB6" s="308"/>
      <c r="IC6" s="308"/>
      <c r="ID6" s="308"/>
      <c r="IE6" s="308"/>
      <c r="IF6" s="308"/>
      <c r="IG6" s="308"/>
      <c r="IH6" s="308"/>
      <c r="II6" s="308"/>
      <c r="IJ6" s="308"/>
      <c r="IK6" s="308"/>
      <c r="IL6" s="308"/>
      <c r="IM6" s="308"/>
      <c r="IN6" s="308"/>
      <c r="IO6" s="308"/>
      <c r="IP6" s="308"/>
      <c r="IQ6" s="308"/>
      <c r="IR6" s="308"/>
    </row>
    <row r="7" spans="1:252" s="319" customFormat="1" ht="14.5">
      <c r="A7" s="309"/>
      <c r="B7" s="315"/>
      <c r="C7" s="316"/>
      <c r="D7" s="317"/>
      <c r="E7" s="317"/>
      <c r="F7" s="317"/>
      <c r="G7" s="317"/>
      <c r="H7" s="317"/>
      <c r="I7" s="309"/>
      <c r="J7" s="309"/>
      <c r="K7" s="309"/>
      <c r="L7" s="318"/>
      <c r="M7" s="318"/>
      <c r="N7" s="318"/>
      <c r="O7" s="318"/>
      <c r="P7" s="318"/>
      <c r="Q7" s="318"/>
      <c r="R7" s="318"/>
      <c r="S7" s="318"/>
      <c r="T7" s="318"/>
      <c r="U7" s="318"/>
      <c r="V7" s="318"/>
      <c r="W7" s="318"/>
      <c r="X7" s="318"/>
      <c r="Y7" s="318"/>
      <c r="Z7" s="318"/>
      <c r="AA7" s="318"/>
      <c r="AB7" s="318"/>
      <c r="AC7" s="318"/>
      <c r="AD7" s="318"/>
      <c r="AE7" s="318"/>
      <c r="AF7" s="318"/>
      <c r="AG7" s="318"/>
      <c r="AH7" s="318"/>
      <c r="AI7" s="318"/>
      <c r="AJ7" s="318"/>
      <c r="AK7" s="318"/>
      <c r="AL7" s="318"/>
      <c r="AM7" s="318"/>
      <c r="AN7" s="318"/>
      <c r="AO7" s="318"/>
      <c r="AP7" s="318"/>
      <c r="AQ7" s="318"/>
      <c r="AR7" s="318"/>
      <c r="AS7" s="318"/>
      <c r="AT7" s="318"/>
      <c r="AU7" s="318"/>
      <c r="AV7" s="318"/>
      <c r="AW7" s="318"/>
      <c r="AX7" s="318"/>
      <c r="AY7" s="318"/>
      <c r="AZ7" s="318"/>
      <c r="BA7" s="318"/>
      <c r="BB7" s="318"/>
      <c r="BC7" s="318"/>
      <c r="BD7" s="318"/>
      <c r="BE7" s="318"/>
      <c r="BF7" s="318"/>
      <c r="BG7" s="318"/>
      <c r="BH7" s="318"/>
      <c r="BI7" s="318"/>
      <c r="BJ7" s="318"/>
      <c r="BK7" s="318"/>
      <c r="BL7" s="318"/>
      <c r="BM7" s="318"/>
      <c r="BN7" s="318"/>
      <c r="BO7" s="318"/>
      <c r="BP7" s="318"/>
      <c r="BQ7" s="318"/>
      <c r="BR7" s="318"/>
      <c r="BS7" s="318"/>
      <c r="BT7" s="318"/>
      <c r="BU7" s="318"/>
      <c r="BV7" s="318"/>
      <c r="BW7" s="318"/>
      <c r="BX7" s="318"/>
      <c r="BY7" s="318"/>
      <c r="BZ7" s="318"/>
      <c r="CA7" s="318"/>
      <c r="CB7" s="318"/>
      <c r="CC7" s="318"/>
      <c r="CD7" s="318"/>
      <c r="CE7" s="318"/>
      <c r="CF7" s="318"/>
      <c r="CG7" s="318"/>
      <c r="CH7" s="318"/>
      <c r="CI7" s="318"/>
      <c r="CJ7" s="318"/>
      <c r="CK7" s="318"/>
      <c r="CL7" s="318"/>
      <c r="CM7" s="318"/>
      <c r="CN7" s="318"/>
      <c r="CO7" s="318"/>
      <c r="CP7" s="318"/>
      <c r="CQ7" s="318"/>
      <c r="CR7" s="318"/>
      <c r="CS7" s="318"/>
      <c r="CT7" s="318"/>
      <c r="CU7" s="318"/>
      <c r="CV7" s="318"/>
      <c r="CW7" s="318"/>
      <c r="CX7" s="318"/>
      <c r="CY7" s="318"/>
      <c r="CZ7" s="318"/>
      <c r="DA7" s="318"/>
      <c r="DB7" s="318"/>
      <c r="DC7" s="318"/>
      <c r="DD7" s="318"/>
      <c r="DE7" s="318"/>
      <c r="DF7" s="318"/>
      <c r="DG7" s="318"/>
      <c r="DH7" s="318"/>
      <c r="DI7" s="318"/>
      <c r="DJ7" s="318"/>
      <c r="DK7" s="318"/>
      <c r="DL7" s="318"/>
      <c r="DM7" s="318"/>
      <c r="DN7" s="318"/>
      <c r="DO7" s="318"/>
      <c r="DP7" s="318"/>
      <c r="DQ7" s="318"/>
      <c r="DR7" s="318"/>
      <c r="DS7" s="318"/>
      <c r="DT7" s="318"/>
      <c r="DU7" s="318"/>
      <c r="DV7" s="318"/>
      <c r="DW7" s="318"/>
      <c r="DX7" s="318"/>
      <c r="DY7" s="318"/>
      <c r="DZ7" s="318"/>
      <c r="EA7" s="318"/>
      <c r="EB7" s="318"/>
      <c r="EC7" s="318"/>
      <c r="ED7" s="318"/>
      <c r="EE7" s="318"/>
      <c r="EF7" s="318"/>
      <c r="EG7" s="318"/>
      <c r="EH7" s="318"/>
      <c r="EI7" s="318"/>
      <c r="EJ7" s="318"/>
      <c r="EK7" s="318"/>
      <c r="EL7" s="318"/>
      <c r="EM7" s="318"/>
      <c r="EN7" s="318"/>
      <c r="EO7" s="318"/>
      <c r="EP7" s="318"/>
      <c r="EQ7" s="318"/>
      <c r="ER7" s="318"/>
      <c r="ES7" s="318"/>
      <c r="ET7" s="318"/>
      <c r="EU7" s="318"/>
      <c r="EV7" s="318"/>
      <c r="EW7" s="318"/>
      <c r="EX7" s="318"/>
      <c r="EY7" s="318"/>
      <c r="EZ7" s="318"/>
      <c r="FA7" s="318"/>
      <c r="FB7" s="318"/>
      <c r="FC7" s="318"/>
      <c r="FD7" s="318"/>
      <c r="FE7" s="318"/>
      <c r="FF7" s="318"/>
      <c r="FG7" s="318"/>
      <c r="FH7" s="318"/>
      <c r="FI7" s="318"/>
      <c r="FJ7" s="318"/>
      <c r="FK7" s="318"/>
      <c r="FL7" s="318"/>
      <c r="FM7" s="318"/>
      <c r="FN7" s="318"/>
      <c r="FO7" s="318"/>
      <c r="FP7" s="318"/>
      <c r="FQ7" s="318"/>
      <c r="FR7" s="318"/>
      <c r="FS7" s="318"/>
      <c r="FT7" s="318"/>
      <c r="FU7" s="318"/>
      <c r="FV7" s="318"/>
      <c r="FW7" s="318"/>
      <c r="FX7" s="318"/>
      <c r="FY7" s="318"/>
      <c r="FZ7" s="318"/>
      <c r="GA7" s="318"/>
      <c r="GB7" s="318"/>
      <c r="GC7" s="318"/>
      <c r="GD7" s="318"/>
      <c r="GE7" s="318"/>
      <c r="GF7" s="318"/>
      <c r="GG7" s="318"/>
      <c r="GH7" s="318"/>
      <c r="GI7" s="318"/>
      <c r="GJ7" s="318"/>
      <c r="GK7" s="318"/>
      <c r="GL7" s="318"/>
      <c r="GM7" s="318"/>
      <c r="GN7" s="318"/>
      <c r="GO7" s="318"/>
      <c r="GP7" s="318"/>
      <c r="GQ7" s="318"/>
      <c r="GR7" s="318"/>
      <c r="GS7" s="318"/>
      <c r="GT7" s="318"/>
      <c r="GU7" s="318"/>
      <c r="GV7" s="318"/>
      <c r="GW7" s="318"/>
      <c r="GX7" s="318"/>
      <c r="GY7" s="318"/>
      <c r="GZ7" s="318"/>
      <c r="HA7" s="318"/>
      <c r="HB7" s="318"/>
      <c r="HC7" s="318"/>
      <c r="HD7" s="318"/>
      <c r="HE7" s="318"/>
      <c r="HF7" s="318"/>
      <c r="HG7" s="318"/>
      <c r="HH7" s="318"/>
      <c r="HI7" s="318"/>
      <c r="HJ7" s="318"/>
      <c r="HK7" s="318"/>
      <c r="HL7" s="318"/>
      <c r="HM7" s="318"/>
      <c r="HN7" s="318"/>
      <c r="HO7" s="318"/>
      <c r="HP7" s="318"/>
      <c r="HQ7" s="318"/>
      <c r="HR7" s="318"/>
      <c r="HS7" s="318"/>
      <c r="HT7" s="318"/>
      <c r="HU7" s="318"/>
      <c r="HV7" s="318"/>
      <c r="HW7" s="318"/>
      <c r="HX7" s="318"/>
      <c r="HY7" s="318"/>
      <c r="HZ7" s="318"/>
      <c r="IA7" s="318"/>
      <c r="IB7" s="318"/>
      <c r="IC7" s="318"/>
      <c r="ID7" s="318"/>
      <c r="IE7" s="318"/>
      <c r="IF7" s="318"/>
      <c r="IG7" s="318"/>
      <c r="IH7" s="318"/>
      <c r="II7" s="318"/>
      <c r="IJ7" s="318"/>
      <c r="IK7" s="318"/>
      <c r="IL7" s="318"/>
      <c r="IM7" s="318"/>
      <c r="IN7" s="318"/>
      <c r="IO7" s="318"/>
      <c r="IP7" s="318"/>
      <c r="IQ7" s="318"/>
      <c r="IR7" s="318"/>
    </row>
    <row r="8" spans="1:252" ht="15">
      <c r="A8" s="286"/>
      <c r="B8" s="313"/>
      <c r="C8" s="286"/>
      <c r="D8" s="314"/>
      <c r="E8" s="314"/>
      <c r="F8" s="314"/>
      <c r="G8" s="314"/>
      <c r="H8" s="314"/>
      <c r="I8" s="286"/>
      <c r="J8" s="286"/>
      <c r="K8" s="308"/>
      <c r="L8" s="308"/>
      <c r="M8" s="308"/>
      <c r="N8" s="308"/>
      <c r="O8" s="308"/>
      <c r="P8" s="308"/>
      <c r="Q8" s="308"/>
      <c r="R8" s="308"/>
      <c r="S8" s="308"/>
      <c r="T8" s="308"/>
      <c r="U8" s="308"/>
      <c r="V8" s="308"/>
      <c r="W8" s="308"/>
      <c r="X8" s="308"/>
      <c r="Y8" s="308"/>
      <c r="Z8" s="308"/>
      <c r="AA8" s="308"/>
      <c r="AB8" s="308"/>
      <c r="AC8" s="308"/>
      <c r="AD8" s="308"/>
      <c r="AE8" s="308"/>
      <c r="AF8" s="308"/>
      <c r="AG8" s="308"/>
      <c r="AH8" s="308"/>
      <c r="AI8" s="308"/>
      <c r="AJ8" s="308"/>
      <c r="AK8" s="308"/>
      <c r="AL8" s="308"/>
      <c r="AM8" s="308"/>
      <c r="AN8" s="308"/>
      <c r="AO8" s="308"/>
      <c r="AP8" s="308"/>
      <c r="AQ8" s="308"/>
      <c r="AR8" s="308"/>
      <c r="AS8" s="308"/>
      <c r="AT8" s="308"/>
      <c r="AU8" s="308"/>
      <c r="AV8" s="308"/>
      <c r="AW8" s="308"/>
      <c r="AX8" s="308"/>
      <c r="AY8" s="308"/>
      <c r="AZ8" s="308"/>
      <c r="BA8" s="308"/>
      <c r="BB8" s="308"/>
      <c r="BC8" s="308"/>
      <c r="BD8" s="308"/>
      <c r="BE8" s="308"/>
      <c r="BF8" s="308"/>
      <c r="BG8" s="308"/>
      <c r="BH8" s="308"/>
      <c r="BI8" s="308"/>
      <c r="BJ8" s="308"/>
      <c r="BK8" s="308"/>
      <c r="BL8" s="308"/>
      <c r="BM8" s="308"/>
      <c r="BN8" s="308"/>
      <c r="BO8" s="308"/>
      <c r="BP8" s="308"/>
      <c r="BQ8" s="308"/>
      <c r="BR8" s="308"/>
      <c r="BS8" s="308"/>
      <c r="BT8" s="308"/>
      <c r="BU8" s="308"/>
      <c r="BV8" s="308"/>
      <c r="BW8" s="308"/>
      <c r="BX8" s="308"/>
      <c r="BY8" s="308"/>
      <c r="BZ8" s="308"/>
      <c r="CA8" s="308"/>
      <c r="CB8" s="308"/>
      <c r="CC8" s="308"/>
      <c r="CD8" s="308"/>
      <c r="CE8" s="308"/>
      <c r="CF8" s="308"/>
      <c r="CG8" s="308"/>
      <c r="CH8" s="308"/>
      <c r="CI8" s="308"/>
      <c r="CJ8" s="308"/>
      <c r="CK8" s="308"/>
      <c r="CL8" s="308"/>
      <c r="CM8" s="308"/>
      <c r="CN8" s="308"/>
      <c r="CO8" s="308"/>
      <c r="CP8" s="308"/>
      <c r="CQ8" s="308"/>
      <c r="CR8" s="308"/>
      <c r="CS8" s="308"/>
      <c r="CT8" s="308"/>
      <c r="CU8" s="308"/>
      <c r="CV8" s="308"/>
      <c r="CW8" s="308"/>
      <c r="CX8" s="308"/>
      <c r="CY8" s="308"/>
      <c r="CZ8" s="308"/>
      <c r="DA8" s="308"/>
      <c r="DB8" s="308"/>
      <c r="DC8" s="308"/>
      <c r="DD8" s="308"/>
      <c r="DE8" s="308"/>
      <c r="DF8" s="308"/>
      <c r="DG8" s="308"/>
      <c r="DH8" s="308"/>
      <c r="DI8" s="308"/>
      <c r="DJ8" s="308"/>
      <c r="DK8" s="308"/>
      <c r="DL8" s="308"/>
      <c r="DM8" s="308"/>
      <c r="DN8" s="308"/>
      <c r="DO8" s="308"/>
      <c r="DP8" s="308"/>
      <c r="DQ8" s="308"/>
      <c r="DR8" s="308"/>
      <c r="DS8" s="308"/>
      <c r="DT8" s="308"/>
      <c r="DU8" s="308"/>
      <c r="DV8" s="308"/>
      <c r="DW8" s="308"/>
      <c r="DX8" s="308"/>
      <c r="DY8" s="308"/>
      <c r="DZ8" s="308"/>
      <c r="EA8" s="308"/>
      <c r="EB8" s="308"/>
      <c r="EC8" s="308"/>
      <c r="ED8" s="308"/>
      <c r="EE8" s="308"/>
      <c r="EF8" s="308"/>
      <c r="EG8" s="308"/>
      <c r="EH8" s="308"/>
      <c r="EI8" s="308"/>
      <c r="EJ8" s="308"/>
      <c r="EK8" s="308"/>
      <c r="EL8" s="308"/>
      <c r="EM8" s="308"/>
      <c r="EN8" s="308"/>
      <c r="EO8" s="308"/>
      <c r="EP8" s="308"/>
      <c r="EQ8" s="308"/>
      <c r="ER8" s="308"/>
      <c r="ES8" s="308"/>
      <c r="ET8" s="308"/>
      <c r="EU8" s="308"/>
      <c r="EV8" s="308"/>
      <c r="EW8" s="308"/>
      <c r="EX8" s="308"/>
      <c r="EY8" s="308"/>
      <c r="EZ8" s="308"/>
      <c r="FA8" s="308"/>
      <c r="FB8" s="308"/>
      <c r="FC8" s="308"/>
      <c r="FD8" s="308"/>
      <c r="FE8" s="308"/>
      <c r="FF8" s="308"/>
      <c r="FG8" s="308"/>
      <c r="FH8" s="308"/>
      <c r="FI8" s="308"/>
      <c r="FJ8" s="308"/>
      <c r="FK8" s="308"/>
      <c r="FL8" s="308"/>
      <c r="FM8" s="308"/>
      <c r="FN8" s="308"/>
      <c r="FO8" s="308"/>
      <c r="FP8" s="308"/>
      <c r="FQ8" s="308"/>
      <c r="FR8" s="308"/>
      <c r="FS8" s="308"/>
      <c r="FT8" s="308"/>
      <c r="FU8" s="308"/>
      <c r="FV8" s="308"/>
      <c r="FW8" s="308"/>
      <c r="FX8" s="308"/>
      <c r="FY8" s="308"/>
      <c r="FZ8" s="308"/>
      <c r="GA8" s="308"/>
      <c r="GB8" s="308"/>
      <c r="GC8" s="308"/>
      <c r="GD8" s="308"/>
      <c r="GE8" s="308"/>
      <c r="GF8" s="308"/>
      <c r="GG8" s="308"/>
      <c r="GH8" s="308"/>
      <c r="GI8" s="308"/>
      <c r="GJ8" s="308"/>
      <c r="GK8" s="308"/>
      <c r="GL8" s="308"/>
      <c r="GM8" s="308"/>
      <c r="GN8" s="308"/>
      <c r="GO8" s="308"/>
      <c r="GP8" s="308"/>
      <c r="GQ8" s="308"/>
      <c r="GR8" s="308"/>
      <c r="GS8" s="308"/>
      <c r="GT8" s="308"/>
      <c r="GU8" s="308"/>
      <c r="GV8" s="308"/>
      <c r="GW8" s="308"/>
      <c r="GX8" s="308"/>
      <c r="GY8" s="308"/>
      <c r="GZ8" s="308"/>
      <c r="HA8" s="308"/>
      <c r="HB8" s="308"/>
      <c r="HC8" s="308"/>
      <c r="HD8" s="308"/>
      <c r="HE8" s="308"/>
      <c r="HF8" s="308"/>
      <c r="HG8" s="308"/>
      <c r="HH8" s="308"/>
      <c r="HI8" s="308"/>
      <c r="HJ8" s="308"/>
      <c r="HK8" s="308"/>
      <c r="HL8" s="308"/>
      <c r="HM8" s="308"/>
      <c r="HN8" s="308"/>
      <c r="HO8" s="308"/>
      <c r="HP8" s="308"/>
      <c r="HQ8" s="308"/>
      <c r="HR8" s="308"/>
      <c r="HS8" s="308"/>
      <c r="HT8" s="308"/>
      <c r="HU8" s="308"/>
      <c r="HV8" s="308"/>
      <c r="HW8" s="308"/>
      <c r="HX8" s="308"/>
      <c r="HY8" s="308"/>
      <c r="HZ8" s="308"/>
      <c r="IA8" s="308"/>
      <c r="IB8" s="308"/>
      <c r="IC8" s="308"/>
      <c r="ID8" s="308"/>
      <c r="IE8" s="308"/>
      <c r="IF8" s="308"/>
      <c r="IG8" s="308"/>
      <c r="IH8" s="308"/>
      <c r="II8" s="308"/>
      <c r="IJ8" s="308"/>
      <c r="IK8" s="308"/>
      <c r="IL8" s="308"/>
      <c r="IM8" s="308"/>
      <c r="IN8" s="308"/>
      <c r="IO8" s="308"/>
      <c r="IP8" s="308"/>
      <c r="IQ8" s="308"/>
      <c r="IR8" s="308"/>
    </row>
    <row r="9" spans="1:252" ht="15">
      <c r="A9" s="286"/>
      <c r="B9" s="313"/>
      <c r="C9" s="286"/>
      <c r="D9" s="314"/>
      <c r="E9" s="314"/>
      <c r="F9" s="314"/>
      <c r="G9" s="314"/>
      <c r="H9" s="314"/>
      <c r="I9" s="286"/>
      <c r="J9" s="286"/>
      <c r="K9" s="308"/>
      <c r="L9" s="308"/>
      <c r="M9" s="308"/>
      <c r="N9" s="308"/>
      <c r="O9" s="308"/>
      <c r="P9" s="308"/>
      <c r="Q9" s="308"/>
      <c r="R9" s="308"/>
      <c r="S9" s="308"/>
      <c r="T9" s="308"/>
      <c r="U9" s="308"/>
      <c r="V9" s="308"/>
      <c r="W9" s="308"/>
      <c r="X9" s="308"/>
      <c r="Y9" s="308"/>
      <c r="Z9" s="308"/>
      <c r="AA9" s="308"/>
      <c r="AB9" s="308"/>
      <c r="AC9" s="308"/>
      <c r="AD9" s="308"/>
      <c r="AE9" s="308"/>
      <c r="AF9" s="308"/>
      <c r="AG9" s="308"/>
      <c r="AH9" s="308"/>
      <c r="AI9" s="308"/>
      <c r="AJ9" s="308"/>
      <c r="AK9" s="308"/>
      <c r="AL9" s="308"/>
      <c r="AM9" s="308"/>
      <c r="AN9" s="308"/>
      <c r="AO9" s="308"/>
      <c r="AP9" s="308"/>
      <c r="AQ9" s="308"/>
      <c r="AR9" s="308"/>
      <c r="AS9" s="308"/>
      <c r="AT9" s="308"/>
      <c r="AU9" s="308"/>
      <c r="AV9" s="308"/>
      <c r="AW9" s="308"/>
      <c r="AX9" s="308"/>
      <c r="AY9" s="308"/>
      <c r="AZ9" s="308"/>
      <c r="BA9" s="308"/>
      <c r="BB9" s="308"/>
      <c r="BC9" s="308"/>
      <c r="BD9" s="308"/>
      <c r="BE9" s="308"/>
      <c r="BF9" s="308"/>
      <c r="BG9" s="308"/>
      <c r="BH9" s="308"/>
      <c r="BI9" s="308"/>
      <c r="BJ9" s="308"/>
      <c r="BK9" s="308"/>
      <c r="BL9" s="308"/>
      <c r="BM9" s="308"/>
      <c r="BN9" s="308"/>
      <c r="BO9" s="308"/>
      <c r="BP9" s="308"/>
      <c r="BQ9" s="308"/>
      <c r="BR9" s="308"/>
      <c r="BS9" s="308"/>
      <c r="BT9" s="308"/>
      <c r="BU9" s="308"/>
      <c r="BV9" s="308"/>
      <c r="BW9" s="308"/>
      <c r="BX9" s="308"/>
      <c r="BY9" s="308"/>
      <c r="BZ9" s="308"/>
      <c r="CA9" s="308"/>
      <c r="CB9" s="308"/>
      <c r="CC9" s="308"/>
      <c r="CD9" s="308"/>
      <c r="CE9" s="308"/>
      <c r="CF9" s="308"/>
      <c r="CG9" s="308"/>
      <c r="CH9" s="308"/>
      <c r="CI9" s="308"/>
      <c r="CJ9" s="308"/>
      <c r="CK9" s="308"/>
      <c r="CL9" s="308"/>
      <c r="CM9" s="308"/>
      <c r="CN9" s="308"/>
      <c r="CO9" s="308"/>
      <c r="CP9" s="308"/>
      <c r="CQ9" s="308"/>
      <c r="CR9" s="308"/>
      <c r="CS9" s="308"/>
      <c r="CT9" s="308"/>
      <c r="CU9" s="308"/>
      <c r="CV9" s="308"/>
      <c r="CW9" s="308"/>
      <c r="CX9" s="308"/>
      <c r="CY9" s="308"/>
      <c r="CZ9" s="308"/>
      <c r="DA9" s="308"/>
      <c r="DB9" s="308"/>
      <c r="DC9" s="308"/>
      <c r="DD9" s="308"/>
      <c r="DE9" s="308"/>
      <c r="DF9" s="308"/>
      <c r="DG9" s="308"/>
      <c r="DH9" s="308"/>
      <c r="DI9" s="308"/>
      <c r="DJ9" s="308"/>
      <c r="DK9" s="308"/>
      <c r="DL9" s="308"/>
      <c r="DM9" s="308"/>
      <c r="DN9" s="308"/>
      <c r="DO9" s="308"/>
      <c r="DP9" s="308"/>
      <c r="DQ9" s="308"/>
      <c r="DR9" s="308"/>
      <c r="DS9" s="308"/>
      <c r="DT9" s="308"/>
      <c r="DU9" s="308"/>
      <c r="DV9" s="308"/>
      <c r="DW9" s="308"/>
      <c r="DX9" s="308"/>
      <c r="DY9" s="308"/>
      <c r="DZ9" s="308"/>
      <c r="EA9" s="308"/>
      <c r="EB9" s="308"/>
      <c r="EC9" s="308"/>
      <c r="ED9" s="308"/>
      <c r="EE9" s="308"/>
      <c r="EF9" s="308"/>
      <c r="EG9" s="308"/>
      <c r="EH9" s="308"/>
      <c r="EI9" s="308"/>
      <c r="EJ9" s="308"/>
      <c r="EK9" s="308"/>
      <c r="EL9" s="308"/>
      <c r="EM9" s="308"/>
      <c r="EN9" s="308"/>
      <c r="EO9" s="308"/>
      <c r="EP9" s="308"/>
      <c r="EQ9" s="308"/>
      <c r="ER9" s="308"/>
      <c r="ES9" s="308"/>
      <c r="ET9" s="308"/>
      <c r="EU9" s="308"/>
      <c r="EV9" s="308"/>
      <c r="EW9" s="308"/>
      <c r="EX9" s="308"/>
      <c r="EY9" s="308"/>
      <c r="EZ9" s="308"/>
      <c r="FA9" s="308"/>
      <c r="FB9" s="308"/>
      <c r="FC9" s="308"/>
      <c r="FD9" s="308"/>
      <c r="FE9" s="308"/>
      <c r="FF9" s="308"/>
      <c r="FG9" s="308"/>
      <c r="FH9" s="308"/>
      <c r="FI9" s="308"/>
      <c r="FJ9" s="308"/>
      <c r="FK9" s="308"/>
      <c r="FL9" s="308"/>
      <c r="FM9" s="308"/>
      <c r="FN9" s="308"/>
      <c r="FO9" s="308"/>
      <c r="FP9" s="308"/>
      <c r="FQ9" s="308"/>
      <c r="FR9" s="308"/>
      <c r="FS9" s="308"/>
      <c r="FT9" s="308"/>
      <c r="FU9" s="308"/>
      <c r="FV9" s="308"/>
      <c r="FW9" s="308"/>
      <c r="FX9" s="308"/>
      <c r="FY9" s="308"/>
      <c r="FZ9" s="308"/>
      <c r="GA9" s="308"/>
      <c r="GB9" s="308"/>
      <c r="GC9" s="308"/>
      <c r="GD9" s="308"/>
      <c r="GE9" s="308"/>
      <c r="GF9" s="308"/>
      <c r="GG9" s="308"/>
      <c r="GH9" s="308"/>
      <c r="GI9" s="308"/>
      <c r="GJ9" s="308"/>
      <c r="GK9" s="308"/>
      <c r="GL9" s="308"/>
      <c r="GM9" s="308"/>
      <c r="GN9" s="308"/>
      <c r="GO9" s="308"/>
      <c r="GP9" s="308"/>
      <c r="GQ9" s="308"/>
      <c r="GR9" s="308"/>
      <c r="GS9" s="308"/>
      <c r="GT9" s="308"/>
      <c r="GU9" s="308"/>
      <c r="GV9" s="308"/>
      <c r="GW9" s="308"/>
      <c r="GX9" s="308"/>
      <c r="GY9" s="308"/>
      <c r="GZ9" s="308"/>
      <c r="HA9" s="308"/>
      <c r="HB9" s="308"/>
      <c r="HC9" s="308"/>
      <c r="HD9" s="308"/>
      <c r="HE9" s="308"/>
      <c r="HF9" s="308"/>
      <c r="HG9" s="308"/>
      <c r="HH9" s="308"/>
      <c r="HI9" s="308"/>
      <c r="HJ9" s="308"/>
      <c r="HK9" s="308"/>
      <c r="HL9" s="308"/>
      <c r="HM9" s="308"/>
      <c r="HN9" s="308"/>
      <c r="HO9" s="308"/>
      <c r="HP9" s="308"/>
      <c r="HQ9" s="308"/>
      <c r="HR9" s="308"/>
      <c r="HS9" s="308"/>
      <c r="HT9" s="308"/>
      <c r="HU9" s="308"/>
      <c r="HV9" s="308"/>
      <c r="HW9" s="308"/>
      <c r="HX9" s="308"/>
      <c r="HY9" s="308"/>
      <c r="HZ9" s="308"/>
      <c r="IA9" s="308"/>
      <c r="IB9" s="308"/>
      <c r="IC9" s="308"/>
      <c r="ID9" s="308"/>
      <c r="IE9" s="308"/>
      <c r="IF9" s="308"/>
      <c r="IG9" s="308"/>
      <c r="IH9" s="308"/>
      <c r="II9" s="308"/>
      <c r="IJ9" s="308"/>
      <c r="IK9" s="308"/>
      <c r="IL9" s="308"/>
      <c r="IM9" s="308"/>
      <c r="IN9" s="308"/>
      <c r="IO9" s="308"/>
      <c r="IP9" s="308"/>
      <c r="IQ9" s="308"/>
      <c r="IR9" s="308"/>
    </row>
    <row r="10" spans="1:252" s="319" customFormat="1" ht="14.5">
      <c r="A10" s="309"/>
      <c r="B10" s="315"/>
      <c r="C10" s="316"/>
      <c r="D10" s="317"/>
      <c r="E10" s="317"/>
      <c r="F10" s="317"/>
      <c r="G10" s="317"/>
      <c r="H10" s="317"/>
      <c r="I10" s="309"/>
      <c r="J10" s="309"/>
      <c r="K10" s="309"/>
      <c r="L10" s="318"/>
      <c r="M10" s="318"/>
      <c r="N10" s="318"/>
      <c r="O10" s="318"/>
      <c r="P10" s="318"/>
      <c r="Q10" s="318"/>
      <c r="R10" s="318"/>
      <c r="S10" s="318"/>
      <c r="T10" s="318"/>
      <c r="U10" s="318"/>
      <c r="V10" s="318"/>
      <c r="W10" s="318"/>
      <c r="X10" s="318"/>
      <c r="Y10" s="318"/>
      <c r="Z10" s="318"/>
      <c r="AA10" s="318"/>
      <c r="AB10" s="318"/>
      <c r="AC10" s="318"/>
      <c r="AD10" s="318"/>
      <c r="AE10" s="318"/>
      <c r="AF10" s="318"/>
      <c r="AG10" s="318"/>
      <c r="AH10" s="318"/>
      <c r="AI10" s="318"/>
      <c r="AJ10" s="318"/>
      <c r="AK10" s="318"/>
      <c r="AL10" s="318"/>
      <c r="AM10" s="318"/>
      <c r="AN10" s="318"/>
      <c r="AO10" s="318"/>
      <c r="AP10" s="318"/>
      <c r="AQ10" s="318"/>
      <c r="AR10" s="318"/>
      <c r="AS10" s="318"/>
      <c r="AT10" s="318"/>
      <c r="AU10" s="318"/>
      <c r="AV10" s="318"/>
      <c r="AW10" s="318"/>
      <c r="AX10" s="318"/>
      <c r="AY10" s="318"/>
      <c r="AZ10" s="318"/>
      <c r="BA10" s="318"/>
      <c r="BB10" s="318"/>
      <c r="BC10" s="318"/>
      <c r="BD10" s="318"/>
      <c r="BE10" s="318"/>
      <c r="BF10" s="318"/>
      <c r="BG10" s="318"/>
      <c r="BH10" s="318"/>
      <c r="BI10" s="318"/>
      <c r="BJ10" s="318"/>
      <c r="BK10" s="318"/>
      <c r="BL10" s="318"/>
      <c r="BM10" s="318"/>
      <c r="BN10" s="318"/>
      <c r="BO10" s="318"/>
      <c r="BP10" s="318"/>
      <c r="BQ10" s="318"/>
      <c r="BR10" s="318"/>
      <c r="BS10" s="318"/>
      <c r="BT10" s="318"/>
      <c r="BU10" s="318"/>
      <c r="BV10" s="318"/>
      <c r="BW10" s="318"/>
      <c r="BX10" s="318"/>
      <c r="BY10" s="318"/>
      <c r="BZ10" s="318"/>
      <c r="CA10" s="318"/>
      <c r="CB10" s="318"/>
      <c r="CC10" s="318"/>
      <c r="CD10" s="318"/>
      <c r="CE10" s="318"/>
      <c r="CF10" s="318"/>
      <c r="CG10" s="318"/>
      <c r="CH10" s="318"/>
      <c r="CI10" s="318"/>
      <c r="CJ10" s="318"/>
      <c r="CK10" s="318"/>
      <c r="CL10" s="318"/>
      <c r="CM10" s="318"/>
      <c r="CN10" s="318"/>
      <c r="CO10" s="318"/>
      <c r="CP10" s="318"/>
      <c r="CQ10" s="318"/>
      <c r="CR10" s="318"/>
      <c r="CS10" s="318"/>
      <c r="CT10" s="318"/>
      <c r="CU10" s="318"/>
      <c r="CV10" s="318"/>
      <c r="CW10" s="318"/>
      <c r="CX10" s="318"/>
      <c r="CY10" s="318"/>
      <c r="CZ10" s="318"/>
      <c r="DA10" s="318"/>
      <c r="DB10" s="318"/>
      <c r="DC10" s="318"/>
      <c r="DD10" s="318"/>
      <c r="DE10" s="318"/>
      <c r="DF10" s="318"/>
      <c r="DG10" s="318"/>
      <c r="DH10" s="318"/>
      <c r="DI10" s="318"/>
      <c r="DJ10" s="318"/>
      <c r="DK10" s="318"/>
      <c r="DL10" s="318"/>
      <c r="DM10" s="318"/>
      <c r="DN10" s="318"/>
      <c r="DO10" s="318"/>
      <c r="DP10" s="318"/>
      <c r="DQ10" s="318"/>
      <c r="DR10" s="318"/>
      <c r="DS10" s="318"/>
      <c r="DT10" s="318"/>
      <c r="DU10" s="318"/>
      <c r="DV10" s="318"/>
      <c r="DW10" s="318"/>
      <c r="DX10" s="318"/>
      <c r="DY10" s="318"/>
      <c r="DZ10" s="318"/>
      <c r="EA10" s="318"/>
      <c r="EB10" s="318"/>
      <c r="EC10" s="318"/>
      <c r="ED10" s="318"/>
      <c r="EE10" s="318"/>
      <c r="EF10" s="318"/>
      <c r="EG10" s="318"/>
      <c r="EH10" s="318"/>
      <c r="EI10" s="318"/>
      <c r="EJ10" s="318"/>
      <c r="EK10" s="318"/>
      <c r="EL10" s="318"/>
      <c r="EM10" s="318"/>
      <c r="EN10" s="318"/>
      <c r="EO10" s="318"/>
      <c r="EP10" s="318"/>
      <c r="EQ10" s="318"/>
      <c r="ER10" s="318"/>
      <c r="ES10" s="318"/>
      <c r="ET10" s="318"/>
      <c r="EU10" s="318"/>
      <c r="EV10" s="318"/>
      <c r="EW10" s="318"/>
      <c r="EX10" s="318"/>
      <c r="EY10" s="318"/>
      <c r="EZ10" s="318"/>
      <c r="FA10" s="318"/>
      <c r="FB10" s="318"/>
      <c r="FC10" s="318"/>
      <c r="FD10" s="318"/>
      <c r="FE10" s="318"/>
      <c r="FF10" s="318"/>
      <c r="FG10" s="318"/>
      <c r="FH10" s="318"/>
      <c r="FI10" s="318"/>
      <c r="FJ10" s="318"/>
      <c r="FK10" s="318"/>
      <c r="FL10" s="318"/>
      <c r="FM10" s="318"/>
      <c r="FN10" s="318"/>
      <c r="FO10" s="318"/>
      <c r="FP10" s="318"/>
      <c r="FQ10" s="318"/>
      <c r="FR10" s="318"/>
      <c r="FS10" s="318"/>
      <c r="FT10" s="318"/>
      <c r="FU10" s="318"/>
      <c r="FV10" s="318"/>
      <c r="FW10" s="318"/>
      <c r="FX10" s="318"/>
      <c r="FY10" s="318"/>
      <c r="FZ10" s="318"/>
      <c r="GA10" s="318"/>
      <c r="GB10" s="318"/>
      <c r="GC10" s="318"/>
      <c r="GD10" s="318"/>
      <c r="GE10" s="318"/>
      <c r="GF10" s="318"/>
      <c r="GG10" s="318"/>
      <c r="GH10" s="318"/>
      <c r="GI10" s="318"/>
      <c r="GJ10" s="318"/>
      <c r="GK10" s="318"/>
      <c r="GL10" s="318"/>
      <c r="GM10" s="318"/>
      <c r="GN10" s="318"/>
      <c r="GO10" s="318"/>
      <c r="GP10" s="318"/>
      <c r="GQ10" s="318"/>
      <c r="GR10" s="318"/>
      <c r="GS10" s="318"/>
      <c r="GT10" s="318"/>
      <c r="GU10" s="318"/>
      <c r="GV10" s="318"/>
      <c r="GW10" s="318"/>
      <c r="GX10" s="318"/>
      <c r="GY10" s="318"/>
      <c r="GZ10" s="318"/>
      <c r="HA10" s="318"/>
      <c r="HB10" s="318"/>
      <c r="HC10" s="318"/>
      <c r="HD10" s="318"/>
      <c r="HE10" s="318"/>
      <c r="HF10" s="318"/>
      <c r="HG10" s="318"/>
      <c r="HH10" s="318"/>
      <c r="HI10" s="318"/>
      <c r="HJ10" s="318"/>
      <c r="HK10" s="318"/>
      <c r="HL10" s="318"/>
      <c r="HM10" s="318"/>
      <c r="HN10" s="318"/>
      <c r="HO10" s="318"/>
      <c r="HP10" s="318"/>
      <c r="HQ10" s="318"/>
      <c r="HR10" s="318"/>
      <c r="HS10" s="318"/>
      <c r="HT10" s="318"/>
      <c r="HU10" s="318"/>
      <c r="HV10" s="318"/>
      <c r="HW10" s="318"/>
      <c r="HX10" s="318"/>
      <c r="HY10" s="318"/>
      <c r="HZ10" s="318"/>
      <c r="IA10" s="318"/>
      <c r="IB10" s="318"/>
      <c r="IC10" s="318"/>
      <c r="ID10" s="318"/>
      <c r="IE10" s="318"/>
      <c r="IF10" s="318"/>
      <c r="IG10" s="318"/>
      <c r="IH10" s="318"/>
      <c r="II10" s="318"/>
      <c r="IJ10" s="318"/>
      <c r="IK10" s="318"/>
      <c r="IL10" s="318"/>
      <c r="IM10" s="318"/>
      <c r="IN10" s="318"/>
      <c r="IO10" s="318"/>
      <c r="IP10" s="318"/>
      <c r="IQ10" s="318"/>
      <c r="IR10" s="318"/>
    </row>
    <row r="11" spans="1:252" ht="15">
      <c r="A11" s="286"/>
      <c r="B11" s="313"/>
      <c r="C11" s="286"/>
      <c r="D11" s="314"/>
      <c r="E11" s="314"/>
      <c r="F11" s="314"/>
      <c r="G11" s="314"/>
      <c r="H11" s="314"/>
      <c r="I11" s="286"/>
      <c r="J11" s="286"/>
      <c r="K11" s="308"/>
      <c r="L11" s="308"/>
      <c r="M11" s="308"/>
      <c r="N11" s="308"/>
      <c r="O11" s="308"/>
      <c r="P11" s="308"/>
      <c r="Q11" s="308"/>
      <c r="R11" s="308"/>
      <c r="S11" s="308"/>
      <c r="T11" s="308"/>
      <c r="U11" s="308"/>
      <c r="V11" s="308"/>
      <c r="W11" s="308"/>
      <c r="X11" s="308"/>
      <c r="Y11" s="308"/>
      <c r="Z11" s="308"/>
      <c r="AA11" s="308"/>
      <c r="AB11" s="308"/>
      <c r="AC11" s="308"/>
      <c r="AD11" s="308"/>
      <c r="AE11" s="308"/>
      <c r="AF11" s="308"/>
      <c r="AG11" s="308"/>
      <c r="AH11" s="308"/>
      <c r="AI11" s="308"/>
      <c r="AJ11" s="308"/>
      <c r="AK11" s="308"/>
      <c r="AL11" s="308"/>
      <c r="AM11" s="308"/>
      <c r="AN11" s="308"/>
      <c r="AO11" s="308"/>
      <c r="AP11" s="308"/>
      <c r="AQ11" s="308"/>
      <c r="AR11" s="308"/>
      <c r="AS11" s="308"/>
      <c r="AT11" s="308"/>
      <c r="AU11" s="308"/>
      <c r="AV11" s="308"/>
      <c r="AW11" s="308"/>
      <c r="AX11" s="308"/>
      <c r="AY11" s="308"/>
      <c r="AZ11" s="308"/>
      <c r="BA11" s="308"/>
      <c r="BB11" s="308"/>
      <c r="BC11" s="308"/>
      <c r="BD11" s="308"/>
      <c r="BE11" s="308"/>
      <c r="BF11" s="308"/>
      <c r="BG11" s="308"/>
      <c r="BH11" s="308"/>
      <c r="BI11" s="308"/>
      <c r="BJ11" s="308"/>
      <c r="BK11" s="308"/>
      <c r="BL11" s="308"/>
      <c r="BM11" s="308"/>
      <c r="BN11" s="308"/>
      <c r="BO11" s="308"/>
      <c r="BP11" s="308"/>
      <c r="BQ11" s="308"/>
      <c r="BR11" s="308"/>
      <c r="BS11" s="308"/>
      <c r="BT11" s="308"/>
      <c r="BU11" s="308"/>
      <c r="BV11" s="308"/>
      <c r="BW11" s="308"/>
      <c r="BX11" s="308"/>
      <c r="BY11" s="308"/>
      <c r="BZ11" s="308"/>
      <c r="CA11" s="308"/>
      <c r="CB11" s="308"/>
      <c r="CC11" s="308"/>
      <c r="CD11" s="308"/>
      <c r="CE11" s="308"/>
      <c r="CF11" s="308"/>
      <c r="CG11" s="308"/>
      <c r="CH11" s="308"/>
      <c r="CI11" s="308"/>
      <c r="CJ11" s="308"/>
      <c r="CK11" s="308"/>
      <c r="CL11" s="308"/>
      <c r="CM11" s="308"/>
      <c r="CN11" s="308"/>
      <c r="CO11" s="308"/>
      <c r="CP11" s="308"/>
      <c r="CQ11" s="308"/>
      <c r="CR11" s="308"/>
      <c r="CS11" s="308"/>
      <c r="CT11" s="308"/>
      <c r="CU11" s="308"/>
      <c r="CV11" s="308"/>
      <c r="CW11" s="308"/>
      <c r="CX11" s="308"/>
      <c r="CY11" s="308"/>
      <c r="CZ11" s="308"/>
      <c r="DA11" s="308"/>
      <c r="DB11" s="308"/>
      <c r="DC11" s="308"/>
      <c r="DD11" s="308"/>
      <c r="DE11" s="308"/>
      <c r="DF11" s="308"/>
      <c r="DG11" s="308"/>
      <c r="DH11" s="308"/>
      <c r="DI11" s="308"/>
      <c r="DJ11" s="308"/>
      <c r="DK11" s="308"/>
      <c r="DL11" s="308"/>
      <c r="DM11" s="308"/>
      <c r="DN11" s="308"/>
      <c r="DO11" s="308"/>
      <c r="DP11" s="308"/>
      <c r="DQ11" s="308"/>
      <c r="DR11" s="308"/>
      <c r="DS11" s="308"/>
      <c r="DT11" s="308"/>
      <c r="DU11" s="308"/>
      <c r="DV11" s="308"/>
      <c r="DW11" s="308"/>
      <c r="DX11" s="308"/>
      <c r="DY11" s="308"/>
      <c r="DZ11" s="308"/>
      <c r="EA11" s="308"/>
      <c r="EB11" s="308"/>
      <c r="EC11" s="308"/>
      <c r="ED11" s="308"/>
      <c r="EE11" s="308"/>
      <c r="EF11" s="308"/>
      <c r="EG11" s="308"/>
      <c r="EH11" s="308"/>
      <c r="EI11" s="308"/>
      <c r="EJ11" s="308"/>
      <c r="EK11" s="308"/>
      <c r="EL11" s="308"/>
      <c r="EM11" s="308"/>
      <c r="EN11" s="308"/>
      <c r="EO11" s="308"/>
      <c r="EP11" s="308"/>
      <c r="EQ11" s="308"/>
      <c r="ER11" s="308"/>
      <c r="ES11" s="308"/>
      <c r="ET11" s="308"/>
      <c r="EU11" s="308"/>
      <c r="EV11" s="308"/>
      <c r="EW11" s="308"/>
      <c r="EX11" s="308"/>
      <c r="EY11" s="308"/>
      <c r="EZ11" s="308"/>
      <c r="FA11" s="308"/>
      <c r="FB11" s="308"/>
      <c r="FC11" s="308"/>
      <c r="FD11" s="308"/>
      <c r="FE11" s="308"/>
      <c r="FF11" s="308"/>
      <c r="FG11" s="308"/>
      <c r="FH11" s="308"/>
      <c r="FI11" s="308"/>
      <c r="FJ11" s="308"/>
      <c r="FK11" s="308"/>
      <c r="FL11" s="308"/>
      <c r="FM11" s="308"/>
      <c r="FN11" s="308"/>
      <c r="FO11" s="308"/>
      <c r="FP11" s="308"/>
      <c r="FQ11" s="308"/>
      <c r="FR11" s="308"/>
      <c r="FS11" s="308"/>
      <c r="FT11" s="308"/>
      <c r="FU11" s="308"/>
      <c r="FV11" s="308"/>
      <c r="FW11" s="308"/>
      <c r="FX11" s="308"/>
      <c r="FY11" s="308"/>
      <c r="FZ11" s="308"/>
      <c r="GA11" s="308"/>
      <c r="GB11" s="308"/>
      <c r="GC11" s="308"/>
      <c r="GD11" s="308"/>
      <c r="GE11" s="308"/>
      <c r="GF11" s="308"/>
      <c r="GG11" s="308"/>
      <c r="GH11" s="308"/>
      <c r="GI11" s="308"/>
      <c r="GJ11" s="308"/>
      <c r="GK11" s="308"/>
      <c r="GL11" s="308"/>
      <c r="GM11" s="308"/>
      <c r="GN11" s="308"/>
      <c r="GO11" s="308"/>
      <c r="GP11" s="308"/>
      <c r="GQ11" s="308"/>
      <c r="GR11" s="308"/>
      <c r="GS11" s="308"/>
      <c r="GT11" s="308"/>
      <c r="GU11" s="308"/>
      <c r="GV11" s="308"/>
      <c r="GW11" s="308"/>
      <c r="GX11" s="308"/>
      <c r="GY11" s="308"/>
      <c r="GZ11" s="308"/>
      <c r="HA11" s="308"/>
      <c r="HB11" s="308"/>
      <c r="HC11" s="308"/>
      <c r="HD11" s="308"/>
      <c r="HE11" s="308"/>
      <c r="HF11" s="308"/>
      <c r="HG11" s="308"/>
      <c r="HH11" s="308"/>
      <c r="HI11" s="308"/>
      <c r="HJ11" s="308"/>
      <c r="HK11" s="308"/>
      <c r="HL11" s="308"/>
      <c r="HM11" s="308"/>
      <c r="HN11" s="308"/>
      <c r="HO11" s="308"/>
      <c r="HP11" s="308"/>
      <c r="HQ11" s="308"/>
      <c r="HR11" s="308"/>
      <c r="HS11" s="308"/>
      <c r="HT11" s="308"/>
      <c r="HU11" s="308"/>
      <c r="HV11" s="308"/>
      <c r="HW11" s="308"/>
      <c r="HX11" s="308"/>
      <c r="HY11" s="308"/>
      <c r="HZ11" s="308"/>
      <c r="IA11" s="308"/>
      <c r="IB11" s="308"/>
      <c r="IC11" s="308"/>
      <c r="ID11" s="308"/>
      <c r="IE11" s="308"/>
      <c r="IF11" s="308"/>
      <c r="IG11" s="308"/>
      <c r="IH11" s="308"/>
      <c r="II11" s="308"/>
      <c r="IJ11" s="308"/>
      <c r="IK11" s="308"/>
      <c r="IL11" s="308"/>
      <c r="IM11" s="308"/>
      <c r="IN11" s="308"/>
      <c r="IO11" s="308"/>
      <c r="IP11" s="308"/>
      <c r="IQ11" s="308"/>
      <c r="IR11" s="308"/>
    </row>
    <row r="12" spans="1:252" ht="15">
      <c r="A12" s="286"/>
      <c r="B12" s="313"/>
      <c r="C12" s="286"/>
      <c r="D12" s="314"/>
      <c r="E12" s="314"/>
      <c r="F12" s="314"/>
      <c r="G12" s="314"/>
      <c r="H12" s="314"/>
      <c r="I12" s="286"/>
      <c r="J12" s="286"/>
      <c r="K12" s="308"/>
      <c r="L12" s="308"/>
      <c r="M12" s="308"/>
      <c r="N12" s="308"/>
      <c r="O12" s="308"/>
      <c r="P12" s="308"/>
      <c r="Q12" s="308"/>
      <c r="R12" s="308"/>
      <c r="S12" s="308"/>
      <c r="T12" s="308"/>
      <c r="U12" s="308"/>
      <c r="V12" s="308"/>
      <c r="W12" s="308"/>
      <c r="X12" s="308"/>
      <c r="Y12" s="308"/>
      <c r="Z12" s="308"/>
      <c r="AA12" s="308"/>
      <c r="AB12" s="308"/>
      <c r="AC12" s="308"/>
      <c r="AD12" s="308"/>
      <c r="AE12" s="308"/>
      <c r="AF12" s="308"/>
      <c r="AG12" s="308"/>
      <c r="AH12" s="308"/>
      <c r="AI12" s="308"/>
      <c r="AJ12" s="308"/>
      <c r="AK12" s="308"/>
      <c r="AL12" s="308"/>
      <c r="AM12" s="308"/>
      <c r="AN12" s="308"/>
      <c r="AO12" s="308"/>
      <c r="AP12" s="308"/>
      <c r="AQ12" s="308"/>
      <c r="AR12" s="308"/>
      <c r="AS12" s="308"/>
      <c r="AT12" s="308"/>
      <c r="AU12" s="308"/>
      <c r="AV12" s="308"/>
      <c r="AW12" s="308"/>
      <c r="AX12" s="308"/>
      <c r="AY12" s="308"/>
      <c r="AZ12" s="308"/>
      <c r="BA12" s="308"/>
      <c r="BB12" s="308"/>
      <c r="BC12" s="308"/>
      <c r="BD12" s="308"/>
      <c r="BE12" s="308"/>
      <c r="BF12" s="308"/>
      <c r="BG12" s="308"/>
      <c r="BH12" s="308"/>
      <c r="BI12" s="308"/>
      <c r="BJ12" s="308"/>
      <c r="BK12" s="308"/>
      <c r="BL12" s="308"/>
      <c r="BM12" s="308"/>
      <c r="BN12" s="308"/>
      <c r="BO12" s="308"/>
      <c r="BP12" s="308"/>
      <c r="BQ12" s="308"/>
      <c r="BR12" s="308"/>
      <c r="BS12" s="308"/>
      <c r="BT12" s="308"/>
      <c r="BU12" s="308"/>
      <c r="BV12" s="308"/>
      <c r="BW12" s="308"/>
      <c r="BX12" s="308"/>
      <c r="BY12" s="308"/>
      <c r="BZ12" s="308"/>
      <c r="CA12" s="308"/>
      <c r="CB12" s="308"/>
      <c r="CC12" s="308"/>
      <c r="CD12" s="308"/>
      <c r="CE12" s="308"/>
      <c r="CF12" s="308"/>
      <c r="CG12" s="308"/>
      <c r="CH12" s="308"/>
      <c r="CI12" s="308"/>
      <c r="CJ12" s="308"/>
      <c r="CK12" s="308"/>
      <c r="CL12" s="308"/>
      <c r="CM12" s="308"/>
      <c r="CN12" s="308"/>
      <c r="CO12" s="308"/>
      <c r="CP12" s="308"/>
      <c r="CQ12" s="308"/>
      <c r="CR12" s="308"/>
      <c r="CS12" s="308"/>
      <c r="CT12" s="308"/>
      <c r="CU12" s="308"/>
      <c r="CV12" s="308"/>
      <c r="CW12" s="308"/>
      <c r="CX12" s="308"/>
      <c r="CY12" s="308"/>
      <c r="CZ12" s="308"/>
      <c r="DA12" s="308"/>
      <c r="DB12" s="308"/>
      <c r="DC12" s="308"/>
      <c r="DD12" s="308"/>
      <c r="DE12" s="308"/>
      <c r="DF12" s="308"/>
      <c r="DG12" s="308"/>
      <c r="DH12" s="308"/>
      <c r="DI12" s="308"/>
      <c r="DJ12" s="308"/>
      <c r="DK12" s="308"/>
      <c r="DL12" s="308"/>
      <c r="DM12" s="308"/>
      <c r="DN12" s="308"/>
      <c r="DO12" s="308"/>
      <c r="DP12" s="308"/>
      <c r="DQ12" s="308"/>
      <c r="DR12" s="308"/>
      <c r="DS12" s="308"/>
      <c r="DT12" s="308"/>
      <c r="DU12" s="308"/>
      <c r="DV12" s="308"/>
      <c r="DW12" s="308"/>
      <c r="DX12" s="308"/>
      <c r="DY12" s="308"/>
      <c r="DZ12" s="308"/>
      <c r="EA12" s="308"/>
      <c r="EB12" s="308"/>
      <c r="EC12" s="308"/>
      <c r="ED12" s="308"/>
      <c r="EE12" s="308"/>
      <c r="EF12" s="308"/>
      <c r="EG12" s="308"/>
      <c r="EH12" s="308"/>
      <c r="EI12" s="308"/>
      <c r="EJ12" s="308"/>
      <c r="EK12" s="308"/>
      <c r="EL12" s="308"/>
      <c r="EM12" s="308"/>
      <c r="EN12" s="308"/>
      <c r="EO12" s="308"/>
      <c r="EP12" s="308"/>
      <c r="EQ12" s="308"/>
      <c r="ER12" s="308"/>
      <c r="ES12" s="308"/>
      <c r="ET12" s="308"/>
      <c r="EU12" s="308"/>
      <c r="EV12" s="308"/>
      <c r="EW12" s="308"/>
      <c r="EX12" s="308"/>
      <c r="EY12" s="308"/>
      <c r="EZ12" s="308"/>
      <c r="FA12" s="308"/>
      <c r="FB12" s="308"/>
      <c r="FC12" s="308"/>
      <c r="FD12" s="308"/>
      <c r="FE12" s="308"/>
      <c r="FF12" s="308"/>
      <c r="FG12" s="308"/>
      <c r="FH12" s="308"/>
      <c r="FI12" s="308"/>
      <c r="FJ12" s="308"/>
      <c r="FK12" s="308"/>
      <c r="FL12" s="308"/>
      <c r="FM12" s="308"/>
      <c r="FN12" s="308"/>
      <c r="FO12" s="308"/>
      <c r="FP12" s="308"/>
      <c r="FQ12" s="308"/>
      <c r="FR12" s="308"/>
      <c r="FS12" s="308"/>
      <c r="FT12" s="308"/>
      <c r="FU12" s="308"/>
      <c r="FV12" s="308"/>
      <c r="FW12" s="308"/>
      <c r="FX12" s="308"/>
      <c r="FY12" s="308"/>
      <c r="FZ12" s="308"/>
      <c r="GA12" s="308"/>
      <c r="GB12" s="308"/>
      <c r="GC12" s="308"/>
      <c r="GD12" s="308"/>
      <c r="GE12" s="308"/>
      <c r="GF12" s="308"/>
      <c r="GG12" s="308"/>
      <c r="GH12" s="308"/>
      <c r="GI12" s="308"/>
      <c r="GJ12" s="308"/>
      <c r="GK12" s="308"/>
      <c r="GL12" s="308"/>
      <c r="GM12" s="308"/>
      <c r="GN12" s="308"/>
      <c r="GO12" s="308"/>
      <c r="GP12" s="308"/>
      <c r="GQ12" s="308"/>
      <c r="GR12" s="308"/>
      <c r="GS12" s="308"/>
      <c r="GT12" s="308"/>
      <c r="GU12" s="308"/>
      <c r="GV12" s="308"/>
      <c r="GW12" s="308"/>
      <c r="GX12" s="308"/>
      <c r="GY12" s="308"/>
      <c r="GZ12" s="308"/>
      <c r="HA12" s="308"/>
      <c r="HB12" s="308"/>
      <c r="HC12" s="308"/>
      <c r="HD12" s="308"/>
      <c r="HE12" s="308"/>
      <c r="HF12" s="308"/>
      <c r="HG12" s="308"/>
      <c r="HH12" s="308"/>
      <c r="HI12" s="308"/>
      <c r="HJ12" s="308"/>
      <c r="HK12" s="308"/>
      <c r="HL12" s="308"/>
      <c r="HM12" s="308"/>
      <c r="HN12" s="308"/>
      <c r="HO12" s="308"/>
      <c r="HP12" s="308"/>
      <c r="HQ12" s="308"/>
      <c r="HR12" s="308"/>
      <c r="HS12" s="308"/>
      <c r="HT12" s="308"/>
      <c r="HU12" s="308"/>
      <c r="HV12" s="308"/>
      <c r="HW12" s="308"/>
      <c r="HX12" s="308"/>
      <c r="HY12" s="308"/>
      <c r="HZ12" s="308"/>
      <c r="IA12" s="308"/>
      <c r="IB12" s="308"/>
      <c r="IC12" s="308"/>
      <c r="ID12" s="308"/>
      <c r="IE12" s="308"/>
      <c r="IF12" s="308"/>
      <c r="IG12" s="308"/>
      <c r="IH12" s="308"/>
      <c r="II12" s="308"/>
      <c r="IJ12" s="308"/>
      <c r="IK12" s="308"/>
      <c r="IL12" s="308"/>
      <c r="IM12" s="308"/>
      <c r="IN12" s="308"/>
      <c r="IO12" s="308"/>
      <c r="IP12" s="308"/>
      <c r="IQ12" s="308"/>
      <c r="IR12" s="308"/>
    </row>
    <row r="13" spans="1:252" ht="15">
      <c r="A13" s="286"/>
      <c r="B13" s="313"/>
      <c r="C13" s="286"/>
      <c r="D13" s="314"/>
      <c r="E13" s="314"/>
      <c r="F13" s="314"/>
      <c r="G13" s="314"/>
      <c r="H13" s="314"/>
      <c r="I13" s="286"/>
      <c r="J13" s="286"/>
      <c r="K13" s="308"/>
      <c r="L13" s="308"/>
      <c r="M13" s="308"/>
      <c r="N13" s="308"/>
      <c r="O13" s="308"/>
      <c r="P13" s="308"/>
      <c r="Q13" s="308"/>
      <c r="R13" s="308"/>
      <c r="S13" s="308"/>
      <c r="T13" s="308"/>
      <c r="U13" s="308"/>
      <c r="V13" s="308"/>
      <c r="W13" s="308"/>
      <c r="X13" s="308"/>
      <c r="Y13" s="308"/>
      <c r="Z13" s="308"/>
      <c r="AA13" s="308"/>
      <c r="AB13" s="308"/>
      <c r="AC13" s="308"/>
      <c r="AD13" s="308"/>
      <c r="AE13" s="308"/>
      <c r="AF13" s="308"/>
      <c r="AG13" s="308"/>
      <c r="AH13" s="308"/>
      <c r="AI13" s="308"/>
      <c r="AJ13" s="308"/>
      <c r="AK13" s="308"/>
      <c r="AL13" s="308"/>
      <c r="AM13" s="308"/>
      <c r="AN13" s="308"/>
      <c r="AO13" s="308"/>
      <c r="AP13" s="308"/>
      <c r="AQ13" s="308"/>
      <c r="AR13" s="308"/>
      <c r="AS13" s="308"/>
      <c r="AT13" s="308"/>
      <c r="AU13" s="308"/>
      <c r="AV13" s="308"/>
      <c r="AW13" s="308"/>
      <c r="AX13" s="308"/>
      <c r="AY13" s="308"/>
      <c r="AZ13" s="308"/>
      <c r="BA13" s="308"/>
      <c r="BB13" s="308"/>
      <c r="BC13" s="308"/>
      <c r="BD13" s="308"/>
      <c r="BE13" s="308"/>
      <c r="BF13" s="308"/>
      <c r="BG13" s="308"/>
      <c r="BH13" s="308"/>
      <c r="BI13" s="308"/>
      <c r="BJ13" s="308"/>
      <c r="BK13" s="308"/>
      <c r="BL13" s="308"/>
      <c r="BM13" s="308"/>
      <c r="BN13" s="308"/>
      <c r="BO13" s="308"/>
      <c r="BP13" s="308"/>
      <c r="BQ13" s="308"/>
      <c r="BR13" s="308"/>
      <c r="BS13" s="308"/>
      <c r="BT13" s="308"/>
      <c r="BU13" s="308"/>
      <c r="BV13" s="308"/>
      <c r="BW13" s="308"/>
      <c r="BX13" s="308"/>
      <c r="BY13" s="308"/>
      <c r="BZ13" s="308"/>
      <c r="CA13" s="308"/>
      <c r="CB13" s="308"/>
      <c r="CC13" s="308"/>
      <c r="CD13" s="308"/>
      <c r="CE13" s="308"/>
      <c r="CF13" s="308"/>
      <c r="CG13" s="308"/>
      <c r="CH13" s="308"/>
      <c r="CI13" s="308"/>
      <c r="CJ13" s="308"/>
      <c r="CK13" s="308"/>
      <c r="CL13" s="308"/>
      <c r="CM13" s="308"/>
      <c r="CN13" s="308"/>
      <c r="CO13" s="308"/>
      <c r="CP13" s="308"/>
      <c r="CQ13" s="308"/>
      <c r="CR13" s="308"/>
      <c r="CS13" s="308"/>
      <c r="CT13" s="308"/>
      <c r="CU13" s="308"/>
      <c r="CV13" s="308"/>
      <c r="CW13" s="308"/>
      <c r="CX13" s="308"/>
      <c r="CY13" s="308"/>
      <c r="CZ13" s="308"/>
      <c r="DA13" s="308"/>
      <c r="DB13" s="308"/>
      <c r="DC13" s="308"/>
      <c r="DD13" s="308"/>
      <c r="DE13" s="308"/>
      <c r="DF13" s="308"/>
      <c r="DG13" s="308"/>
      <c r="DH13" s="308"/>
      <c r="DI13" s="308"/>
      <c r="DJ13" s="308"/>
      <c r="DK13" s="308"/>
      <c r="DL13" s="308"/>
      <c r="DM13" s="308"/>
      <c r="DN13" s="308"/>
      <c r="DO13" s="308"/>
      <c r="DP13" s="308"/>
      <c r="DQ13" s="308"/>
      <c r="DR13" s="308"/>
      <c r="DS13" s="308"/>
      <c r="DT13" s="308"/>
      <c r="DU13" s="308"/>
      <c r="DV13" s="308"/>
      <c r="DW13" s="308"/>
      <c r="DX13" s="308"/>
      <c r="DY13" s="308"/>
      <c r="DZ13" s="308"/>
      <c r="EA13" s="308"/>
      <c r="EB13" s="308"/>
      <c r="EC13" s="308"/>
      <c r="ED13" s="308"/>
      <c r="EE13" s="308"/>
      <c r="EF13" s="308"/>
      <c r="EG13" s="308"/>
      <c r="EH13" s="308"/>
      <c r="EI13" s="308"/>
      <c r="EJ13" s="308"/>
      <c r="EK13" s="308"/>
      <c r="EL13" s="308"/>
      <c r="EM13" s="308"/>
      <c r="EN13" s="308"/>
      <c r="EO13" s="308"/>
      <c r="EP13" s="308"/>
      <c r="EQ13" s="308"/>
      <c r="ER13" s="308"/>
      <c r="ES13" s="308"/>
      <c r="ET13" s="308"/>
      <c r="EU13" s="308"/>
      <c r="EV13" s="308"/>
      <c r="EW13" s="308"/>
      <c r="EX13" s="308"/>
      <c r="EY13" s="308"/>
      <c r="EZ13" s="308"/>
      <c r="FA13" s="308"/>
      <c r="FB13" s="308"/>
      <c r="FC13" s="308"/>
      <c r="FD13" s="308"/>
      <c r="FE13" s="308"/>
      <c r="FF13" s="308"/>
      <c r="FG13" s="308"/>
      <c r="FH13" s="308"/>
      <c r="FI13" s="308"/>
      <c r="FJ13" s="308"/>
      <c r="FK13" s="308"/>
      <c r="FL13" s="308"/>
      <c r="FM13" s="308"/>
      <c r="FN13" s="308"/>
      <c r="FO13" s="308"/>
      <c r="FP13" s="308"/>
      <c r="FQ13" s="308"/>
      <c r="FR13" s="308"/>
      <c r="FS13" s="308"/>
      <c r="FT13" s="308"/>
      <c r="FU13" s="308"/>
      <c r="FV13" s="308"/>
      <c r="FW13" s="308"/>
      <c r="FX13" s="308"/>
      <c r="FY13" s="308"/>
      <c r="FZ13" s="308"/>
      <c r="GA13" s="308"/>
      <c r="GB13" s="308"/>
      <c r="GC13" s="308"/>
      <c r="GD13" s="308"/>
      <c r="GE13" s="308"/>
      <c r="GF13" s="308"/>
      <c r="GG13" s="308"/>
      <c r="GH13" s="308"/>
      <c r="GI13" s="308"/>
      <c r="GJ13" s="308"/>
      <c r="GK13" s="308"/>
      <c r="GL13" s="308"/>
      <c r="GM13" s="308"/>
      <c r="GN13" s="308"/>
      <c r="GO13" s="308"/>
      <c r="GP13" s="308"/>
      <c r="GQ13" s="308"/>
      <c r="GR13" s="308"/>
      <c r="GS13" s="308"/>
      <c r="GT13" s="308"/>
      <c r="GU13" s="308"/>
      <c r="GV13" s="308"/>
      <c r="GW13" s="308"/>
      <c r="GX13" s="308"/>
      <c r="GY13" s="308"/>
      <c r="GZ13" s="308"/>
      <c r="HA13" s="308"/>
      <c r="HB13" s="308"/>
      <c r="HC13" s="308"/>
      <c r="HD13" s="308"/>
      <c r="HE13" s="308"/>
      <c r="HF13" s="308"/>
      <c r="HG13" s="308"/>
      <c r="HH13" s="308"/>
      <c r="HI13" s="308"/>
      <c r="HJ13" s="308"/>
      <c r="HK13" s="308"/>
      <c r="HL13" s="308"/>
      <c r="HM13" s="308"/>
      <c r="HN13" s="308"/>
      <c r="HO13" s="308"/>
      <c r="HP13" s="308"/>
      <c r="HQ13" s="308"/>
      <c r="HR13" s="308"/>
      <c r="HS13" s="308"/>
      <c r="HT13" s="308"/>
      <c r="HU13" s="308"/>
      <c r="HV13" s="308"/>
      <c r="HW13" s="308"/>
      <c r="HX13" s="308"/>
      <c r="HY13" s="308"/>
      <c r="HZ13" s="308"/>
      <c r="IA13" s="308"/>
      <c r="IB13" s="308"/>
      <c r="IC13" s="308"/>
      <c r="ID13" s="308"/>
      <c r="IE13" s="308"/>
      <c r="IF13" s="308"/>
      <c r="IG13" s="308"/>
      <c r="IH13" s="308"/>
      <c r="II13" s="308"/>
      <c r="IJ13" s="308"/>
      <c r="IK13" s="308"/>
      <c r="IL13" s="308"/>
      <c r="IM13" s="308"/>
      <c r="IN13" s="308"/>
      <c r="IO13" s="308"/>
      <c r="IP13" s="308"/>
      <c r="IQ13" s="308"/>
      <c r="IR13" s="308"/>
    </row>
    <row r="14" spans="1:252" s="319" customFormat="1" ht="14.5">
      <c r="A14" s="309"/>
      <c r="B14" s="313"/>
      <c r="C14" s="286"/>
      <c r="D14" s="314"/>
      <c r="E14" s="314"/>
      <c r="F14" s="314"/>
      <c r="G14" s="314"/>
      <c r="H14" s="314"/>
      <c r="I14" s="309"/>
      <c r="J14" s="309"/>
      <c r="K14" s="309"/>
      <c r="L14" s="318"/>
      <c r="M14" s="318"/>
      <c r="N14" s="318"/>
      <c r="O14" s="318"/>
      <c r="P14" s="318"/>
      <c r="Q14" s="318"/>
      <c r="R14" s="318"/>
      <c r="S14" s="318"/>
      <c r="T14" s="318"/>
      <c r="U14" s="318"/>
      <c r="V14" s="318"/>
      <c r="W14" s="318"/>
      <c r="X14" s="318"/>
      <c r="Y14" s="318"/>
      <c r="Z14" s="318"/>
      <c r="AA14" s="318"/>
      <c r="AB14" s="318"/>
      <c r="AC14" s="318"/>
      <c r="AD14" s="318"/>
      <c r="AE14" s="318"/>
      <c r="AF14" s="318"/>
      <c r="AG14" s="318"/>
      <c r="AH14" s="318"/>
      <c r="AI14" s="318"/>
      <c r="AJ14" s="318"/>
      <c r="AK14" s="318"/>
      <c r="AL14" s="318"/>
      <c r="AM14" s="318"/>
      <c r="AN14" s="318"/>
      <c r="AO14" s="318"/>
      <c r="AP14" s="318"/>
      <c r="AQ14" s="318"/>
      <c r="AR14" s="318"/>
      <c r="AS14" s="318"/>
      <c r="AT14" s="318"/>
      <c r="AU14" s="318"/>
      <c r="AV14" s="318"/>
      <c r="AW14" s="318"/>
      <c r="AX14" s="318"/>
      <c r="AY14" s="318"/>
      <c r="AZ14" s="318"/>
      <c r="BA14" s="318"/>
      <c r="BB14" s="318"/>
      <c r="BC14" s="318"/>
      <c r="BD14" s="318"/>
      <c r="BE14" s="318"/>
      <c r="BF14" s="318"/>
      <c r="BG14" s="318"/>
      <c r="BH14" s="318"/>
      <c r="BI14" s="318"/>
      <c r="BJ14" s="318"/>
      <c r="BK14" s="318"/>
      <c r="BL14" s="318"/>
      <c r="BM14" s="318"/>
      <c r="BN14" s="318"/>
      <c r="BO14" s="318"/>
      <c r="BP14" s="318"/>
      <c r="BQ14" s="318"/>
      <c r="BR14" s="318"/>
      <c r="BS14" s="318"/>
      <c r="BT14" s="318"/>
      <c r="BU14" s="318"/>
      <c r="BV14" s="318"/>
      <c r="BW14" s="318"/>
      <c r="BX14" s="318"/>
      <c r="BY14" s="318"/>
      <c r="BZ14" s="318"/>
      <c r="CA14" s="318"/>
      <c r="CB14" s="318"/>
      <c r="CC14" s="318"/>
      <c r="CD14" s="318"/>
      <c r="CE14" s="318"/>
      <c r="CF14" s="318"/>
      <c r="CG14" s="318"/>
      <c r="CH14" s="318"/>
      <c r="CI14" s="318"/>
      <c r="CJ14" s="318"/>
      <c r="CK14" s="318"/>
      <c r="CL14" s="318"/>
      <c r="CM14" s="318"/>
      <c r="CN14" s="318"/>
      <c r="CO14" s="318"/>
      <c r="CP14" s="318"/>
      <c r="CQ14" s="318"/>
      <c r="CR14" s="318"/>
      <c r="CS14" s="318"/>
      <c r="CT14" s="318"/>
      <c r="CU14" s="318"/>
      <c r="CV14" s="318"/>
      <c r="CW14" s="318"/>
      <c r="CX14" s="318"/>
      <c r="CY14" s="318"/>
      <c r="CZ14" s="318"/>
      <c r="DA14" s="318"/>
      <c r="DB14" s="318"/>
      <c r="DC14" s="318"/>
      <c r="DD14" s="318"/>
      <c r="DE14" s="318"/>
      <c r="DF14" s="318"/>
      <c r="DG14" s="318"/>
      <c r="DH14" s="318"/>
      <c r="DI14" s="318"/>
      <c r="DJ14" s="318"/>
      <c r="DK14" s="318"/>
      <c r="DL14" s="318"/>
      <c r="DM14" s="318"/>
      <c r="DN14" s="318"/>
      <c r="DO14" s="318"/>
      <c r="DP14" s="318"/>
      <c r="DQ14" s="318"/>
      <c r="DR14" s="318"/>
      <c r="DS14" s="318"/>
      <c r="DT14" s="318"/>
      <c r="DU14" s="318"/>
      <c r="DV14" s="318"/>
      <c r="DW14" s="318"/>
      <c r="DX14" s="318"/>
      <c r="DY14" s="318"/>
      <c r="DZ14" s="318"/>
      <c r="EA14" s="318"/>
      <c r="EB14" s="318"/>
      <c r="EC14" s="318"/>
      <c r="ED14" s="318"/>
      <c r="EE14" s="318"/>
      <c r="EF14" s="318"/>
      <c r="EG14" s="318"/>
      <c r="EH14" s="318"/>
      <c r="EI14" s="318"/>
      <c r="EJ14" s="318"/>
      <c r="EK14" s="318"/>
      <c r="EL14" s="318"/>
      <c r="EM14" s="318"/>
      <c r="EN14" s="318"/>
      <c r="EO14" s="318"/>
      <c r="EP14" s="318"/>
      <c r="EQ14" s="318"/>
      <c r="ER14" s="318"/>
      <c r="ES14" s="318"/>
      <c r="ET14" s="318"/>
      <c r="EU14" s="318"/>
      <c r="EV14" s="318"/>
      <c r="EW14" s="318"/>
      <c r="EX14" s="318"/>
      <c r="EY14" s="318"/>
      <c r="EZ14" s="318"/>
      <c r="FA14" s="318"/>
      <c r="FB14" s="318"/>
      <c r="FC14" s="318"/>
      <c r="FD14" s="318"/>
      <c r="FE14" s="318"/>
      <c r="FF14" s="318"/>
      <c r="FG14" s="318"/>
      <c r="FH14" s="318"/>
      <c r="FI14" s="318"/>
      <c r="FJ14" s="318"/>
      <c r="FK14" s="318"/>
      <c r="FL14" s="318"/>
      <c r="FM14" s="318"/>
      <c r="FN14" s="318"/>
      <c r="FO14" s="318"/>
      <c r="FP14" s="318"/>
      <c r="FQ14" s="318"/>
      <c r="FR14" s="318"/>
      <c r="FS14" s="318"/>
      <c r="FT14" s="318"/>
      <c r="FU14" s="318"/>
      <c r="FV14" s="318"/>
      <c r="FW14" s="318"/>
      <c r="FX14" s="318"/>
      <c r="FY14" s="318"/>
      <c r="FZ14" s="318"/>
      <c r="GA14" s="318"/>
      <c r="GB14" s="318"/>
      <c r="GC14" s="318"/>
      <c r="GD14" s="318"/>
      <c r="GE14" s="318"/>
      <c r="GF14" s="318"/>
      <c r="GG14" s="318"/>
      <c r="GH14" s="318"/>
      <c r="GI14" s="318"/>
      <c r="GJ14" s="318"/>
      <c r="GK14" s="318"/>
      <c r="GL14" s="318"/>
      <c r="GM14" s="318"/>
      <c r="GN14" s="318"/>
      <c r="GO14" s="318"/>
      <c r="GP14" s="318"/>
      <c r="GQ14" s="318"/>
      <c r="GR14" s="318"/>
      <c r="GS14" s="318"/>
      <c r="GT14" s="318"/>
      <c r="GU14" s="318"/>
      <c r="GV14" s="318"/>
      <c r="GW14" s="318"/>
      <c r="GX14" s="318"/>
      <c r="GY14" s="318"/>
      <c r="GZ14" s="318"/>
      <c r="HA14" s="318"/>
      <c r="HB14" s="318"/>
      <c r="HC14" s="318"/>
      <c r="HD14" s="318"/>
      <c r="HE14" s="318"/>
      <c r="HF14" s="318"/>
      <c r="HG14" s="318"/>
      <c r="HH14" s="318"/>
      <c r="HI14" s="318"/>
      <c r="HJ14" s="318"/>
      <c r="HK14" s="318"/>
      <c r="HL14" s="318"/>
      <c r="HM14" s="318"/>
      <c r="HN14" s="318"/>
      <c r="HO14" s="318"/>
      <c r="HP14" s="318"/>
      <c r="HQ14" s="318"/>
      <c r="HR14" s="318"/>
      <c r="HS14" s="318"/>
      <c r="HT14" s="318"/>
      <c r="HU14" s="318"/>
      <c r="HV14" s="318"/>
      <c r="HW14" s="318"/>
      <c r="HX14" s="318"/>
      <c r="HY14" s="318"/>
      <c r="HZ14" s="318"/>
      <c r="IA14" s="318"/>
      <c r="IB14" s="318"/>
      <c r="IC14" s="318"/>
      <c r="ID14" s="318"/>
      <c r="IE14" s="318"/>
      <c r="IF14" s="318"/>
      <c r="IG14" s="318"/>
      <c r="IH14" s="318"/>
      <c r="II14" s="318"/>
      <c r="IJ14" s="318"/>
      <c r="IK14" s="318"/>
      <c r="IL14" s="318"/>
      <c r="IM14" s="318"/>
      <c r="IN14" s="318"/>
      <c r="IO14" s="318"/>
      <c r="IP14" s="318"/>
      <c r="IQ14" s="318"/>
      <c r="IR14" s="318"/>
    </row>
    <row r="15" spans="1:252" ht="15">
      <c r="A15" s="286"/>
      <c r="B15" s="315"/>
      <c r="C15" s="316"/>
      <c r="D15" s="317"/>
      <c r="E15" s="317"/>
      <c r="F15" s="317"/>
      <c r="G15" s="317"/>
      <c r="H15" s="317"/>
      <c r="I15" s="286"/>
      <c r="J15" s="286"/>
      <c r="K15" s="308"/>
      <c r="L15" s="308"/>
      <c r="M15" s="308"/>
      <c r="N15" s="308"/>
      <c r="O15" s="308"/>
      <c r="P15" s="308"/>
      <c r="Q15" s="308"/>
      <c r="R15" s="308"/>
      <c r="S15" s="308"/>
      <c r="T15" s="308"/>
      <c r="U15" s="308"/>
      <c r="V15" s="308"/>
      <c r="W15" s="308"/>
      <c r="X15" s="308"/>
      <c r="Y15" s="308"/>
      <c r="Z15" s="308"/>
      <c r="AA15" s="308"/>
      <c r="AB15" s="308"/>
      <c r="AC15" s="308"/>
      <c r="AD15" s="308"/>
      <c r="AE15" s="308"/>
      <c r="AF15" s="308"/>
      <c r="AG15" s="308"/>
      <c r="AH15" s="308"/>
      <c r="AI15" s="308"/>
      <c r="AJ15" s="308"/>
      <c r="AK15" s="308"/>
      <c r="AL15" s="308"/>
      <c r="AM15" s="308"/>
      <c r="AN15" s="308"/>
      <c r="AO15" s="308"/>
      <c r="AP15" s="308"/>
      <c r="AQ15" s="308"/>
      <c r="AR15" s="308"/>
      <c r="AS15" s="308"/>
      <c r="AT15" s="308"/>
      <c r="AU15" s="308"/>
      <c r="AV15" s="308"/>
      <c r="AW15" s="308"/>
      <c r="AX15" s="308"/>
      <c r="AY15" s="308"/>
      <c r="AZ15" s="308"/>
      <c r="BA15" s="308"/>
      <c r="BB15" s="308"/>
      <c r="BC15" s="308"/>
      <c r="BD15" s="308"/>
      <c r="BE15" s="308"/>
      <c r="BF15" s="308"/>
      <c r="BG15" s="308"/>
      <c r="BH15" s="308"/>
      <c r="BI15" s="308"/>
      <c r="BJ15" s="308"/>
      <c r="BK15" s="308"/>
      <c r="BL15" s="308"/>
      <c r="BM15" s="308"/>
      <c r="BN15" s="308"/>
      <c r="BO15" s="308"/>
      <c r="BP15" s="308"/>
      <c r="BQ15" s="308"/>
      <c r="BR15" s="308"/>
      <c r="BS15" s="308"/>
      <c r="BT15" s="308"/>
      <c r="BU15" s="308"/>
      <c r="BV15" s="308"/>
      <c r="BW15" s="308"/>
      <c r="BX15" s="308"/>
      <c r="BY15" s="308"/>
      <c r="BZ15" s="308"/>
      <c r="CA15" s="308"/>
      <c r="CB15" s="308"/>
      <c r="CC15" s="308"/>
      <c r="CD15" s="308"/>
      <c r="CE15" s="308"/>
      <c r="CF15" s="308"/>
      <c r="CG15" s="308"/>
      <c r="CH15" s="308"/>
      <c r="CI15" s="308"/>
      <c r="CJ15" s="308"/>
      <c r="CK15" s="308"/>
      <c r="CL15" s="308"/>
      <c r="CM15" s="308"/>
      <c r="CN15" s="308"/>
      <c r="CO15" s="308"/>
      <c r="CP15" s="308"/>
      <c r="CQ15" s="308"/>
      <c r="CR15" s="308"/>
      <c r="CS15" s="308"/>
      <c r="CT15" s="308"/>
      <c r="CU15" s="308"/>
      <c r="CV15" s="308"/>
      <c r="CW15" s="308"/>
      <c r="CX15" s="308"/>
      <c r="CY15" s="308"/>
      <c r="CZ15" s="308"/>
      <c r="DA15" s="308"/>
      <c r="DB15" s="308"/>
      <c r="DC15" s="308"/>
      <c r="DD15" s="308"/>
      <c r="DE15" s="308"/>
      <c r="DF15" s="308"/>
      <c r="DG15" s="308"/>
      <c r="DH15" s="308"/>
      <c r="DI15" s="308"/>
      <c r="DJ15" s="308"/>
      <c r="DK15" s="308"/>
      <c r="DL15" s="308"/>
      <c r="DM15" s="308"/>
      <c r="DN15" s="308"/>
      <c r="DO15" s="308"/>
      <c r="DP15" s="308"/>
      <c r="DQ15" s="308"/>
      <c r="DR15" s="308"/>
      <c r="DS15" s="308"/>
      <c r="DT15" s="308"/>
      <c r="DU15" s="308"/>
      <c r="DV15" s="308"/>
      <c r="DW15" s="308"/>
      <c r="DX15" s="308"/>
      <c r="DY15" s="308"/>
      <c r="DZ15" s="308"/>
      <c r="EA15" s="308"/>
      <c r="EB15" s="308"/>
      <c r="EC15" s="308"/>
      <c r="ED15" s="308"/>
      <c r="EE15" s="308"/>
      <c r="EF15" s="308"/>
      <c r="EG15" s="308"/>
      <c r="EH15" s="308"/>
      <c r="EI15" s="308"/>
      <c r="EJ15" s="308"/>
      <c r="EK15" s="308"/>
      <c r="EL15" s="308"/>
      <c r="EM15" s="308"/>
      <c r="EN15" s="308"/>
      <c r="EO15" s="308"/>
      <c r="EP15" s="308"/>
      <c r="EQ15" s="308"/>
      <c r="ER15" s="308"/>
      <c r="ES15" s="308"/>
      <c r="ET15" s="308"/>
      <c r="EU15" s="308"/>
      <c r="EV15" s="308"/>
      <c r="EW15" s="308"/>
      <c r="EX15" s="308"/>
      <c r="EY15" s="308"/>
      <c r="EZ15" s="308"/>
      <c r="FA15" s="308"/>
      <c r="FB15" s="308"/>
      <c r="FC15" s="308"/>
      <c r="FD15" s="308"/>
      <c r="FE15" s="308"/>
      <c r="FF15" s="308"/>
      <c r="FG15" s="308"/>
      <c r="FH15" s="308"/>
      <c r="FI15" s="308"/>
      <c r="FJ15" s="308"/>
      <c r="FK15" s="308"/>
      <c r="FL15" s="308"/>
      <c r="FM15" s="308"/>
      <c r="FN15" s="308"/>
      <c r="FO15" s="308"/>
      <c r="FP15" s="308"/>
      <c r="FQ15" s="308"/>
      <c r="FR15" s="308"/>
      <c r="FS15" s="308"/>
      <c r="FT15" s="308"/>
      <c r="FU15" s="308"/>
      <c r="FV15" s="308"/>
      <c r="FW15" s="308"/>
      <c r="FX15" s="308"/>
      <c r="FY15" s="308"/>
      <c r="FZ15" s="308"/>
      <c r="GA15" s="308"/>
      <c r="GB15" s="308"/>
      <c r="GC15" s="308"/>
      <c r="GD15" s="308"/>
      <c r="GE15" s="308"/>
      <c r="GF15" s="308"/>
      <c r="GG15" s="308"/>
      <c r="GH15" s="308"/>
      <c r="GI15" s="308"/>
      <c r="GJ15" s="308"/>
      <c r="GK15" s="308"/>
      <c r="GL15" s="308"/>
      <c r="GM15" s="308"/>
      <c r="GN15" s="308"/>
      <c r="GO15" s="308"/>
      <c r="GP15" s="308"/>
      <c r="GQ15" s="308"/>
      <c r="GR15" s="308"/>
      <c r="GS15" s="308"/>
      <c r="GT15" s="308"/>
      <c r="GU15" s="308"/>
      <c r="GV15" s="308"/>
      <c r="GW15" s="308"/>
      <c r="GX15" s="308"/>
      <c r="GY15" s="308"/>
      <c r="GZ15" s="308"/>
      <c r="HA15" s="308"/>
      <c r="HB15" s="308"/>
      <c r="HC15" s="308"/>
      <c r="HD15" s="308"/>
      <c r="HE15" s="308"/>
      <c r="HF15" s="308"/>
      <c r="HG15" s="308"/>
      <c r="HH15" s="308"/>
      <c r="HI15" s="308"/>
      <c r="HJ15" s="308"/>
      <c r="HK15" s="308"/>
      <c r="HL15" s="308"/>
      <c r="HM15" s="308"/>
      <c r="HN15" s="308"/>
      <c r="HO15" s="308"/>
      <c r="HP15" s="308"/>
      <c r="HQ15" s="308"/>
      <c r="HR15" s="308"/>
      <c r="HS15" s="308"/>
      <c r="HT15" s="308"/>
      <c r="HU15" s="308"/>
      <c r="HV15" s="308"/>
      <c r="HW15" s="308"/>
      <c r="HX15" s="308"/>
      <c r="HY15" s="308"/>
      <c r="HZ15" s="308"/>
      <c r="IA15" s="308"/>
      <c r="IB15" s="308"/>
      <c r="IC15" s="308"/>
      <c r="ID15" s="308"/>
      <c r="IE15" s="308"/>
      <c r="IF15" s="308"/>
      <c r="IG15" s="308"/>
      <c r="IH15" s="308"/>
      <c r="II15" s="308"/>
      <c r="IJ15" s="308"/>
      <c r="IK15" s="308"/>
      <c r="IL15" s="308"/>
      <c r="IM15" s="308"/>
      <c r="IN15" s="308"/>
      <c r="IO15" s="308"/>
      <c r="IP15" s="308"/>
      <c r="IQ15" s="308"/>
      <c r="IR15" s="308"/>
    </row>
    <row r="16" spans="1:252" ht="15">
      <c r="A16" s="286"/>
      <c r="B16" s="313"/>
      <c r="C16" s="286"/>
      <c r="D16" s="314"/>
      <c r="E16" s="314"/>
      <c r="F16" s="314"/>
      <c r="G16" s="314"/>
      <c r="H16" s="314"/>
      <c r="I16" s="286"/>
      <c r="J16" s="286"/>
      <c r="K16" s="308"/>
      <c r="L16" s="308"/>
      <c r="M16" s="308"/>
      <c r="N16" s="308"/>
      <c r="O16" s="308"/>
      <c r="P16" s="308"/>
      <c r="Q16" s="308"/>
      <c r="R16" s="308"/>
      <c r="S16" s="308"/>
      <c r="T16" s="308"/>
      <c r="U16" s="308"/>
      <c r="V16" s="308"/>
      <c r="W16" s="308"/>
      <c r="X16" s="308"/>
      <c r="Y16" s="308"/>
      <c r="Z16" s="308"/>
      <c r="AA16" s="308"/>
      <c r="AB16" s="308"/>
      <c r="AC16" s="308"/>
      <c r="AD16" s="308"/>
      <c r="AE16" s="308"/>
      <c r="AF16" s="308"/>
      <c r="AG16" s="308"/>
      <c r="AH16" s="308"/>
      <c r="AI16" s="308"/>
      <c r="AJ16" s="308"/>
      <c r="AK16" s="308"/>
      <c r="AL16" s="308"/>
      <c r="AM16" s="308"/>
      <c r="AN16" s="308"/>
      <c r="AO16" s="308"/>
      <c r="AP16" s="308"/>
      <c r="AQ16" s="308"/>
      <c r="AR16" s="308"/>
      <c r="AS16" s="308"/>
      <c r="AT16" s="308"/>
      <c r="AU16" s="308"/>
      <c r="AV16" s="308"/>
      <c r="AW16" s="308"/>
      <c r="AX16" s="308"/>
      <c r="AY16" s="308"/>
      <c r="AZ16" s="308"/>
      <c r="BA16" s="308"/>
      <c r="BB16" s="308"/>
      <c r="BC16" s="308"/>
      <c r="BD16" s="308"/>
      <c r="BE16" s="308"/>
      <c r="BF16" s="308"/>
      <c r="BG16" s="308"/>
      <c r="BH16" s="308"/>
      <c r="BI16" s="308"/>
      <c r="BJ16" s="308"/>
      <c r="BK16" s="308"/>
      <c r="BL16" s="308"/>
      <c r="BM16" s="308"/>
      <c r="BN16" s="308"/>
      <c r="BO16" s="308"/>
      <c r="BP16" s="308"/>
      <c r="BQ16" s="308"/>
      <c r="BR16" s="308"/>
      <c r="BS16" s="308"/>
      <c r="BT16" s="308"/>
      <c r="BU16" s="308"/>
      <c r="BV16" s="308"/>
      <c r="BW16" s="308"/>
      <c r="BX16" s="308"/>
      <c r="BY16" s="308"/>
      <c r="BZ16" s="308"/>
      <c r="CA16" s="308"/>
      <c r="CB16" s="308"/>
      <c r="CC16" s="308"/>
      <c r="CD16" s="308"/>
      <c r="CE16" s="308"/>
      <c r="CF16" s="308"/>
      <c r="CG16" s="308"/>
      <c r="CH16" s="308"/>
      <c r="CI16" s="308"/>
      <c r="CJ16" s="308"/>
      <c r="CK16" s="308"/>
      <c r="CL16" s="308"/>
      <c r="CM16" s="308"/>
      <c r="CN16" s="308"/>
      <c r="CO16" s="308"/>
      <c r="CP16" s="308"/>
      <c r="CQ16" s="308"/>
      <c r="CR16" s="308"/>
      <c r="CS16" s="308"/>
      <c r="CT16" s="308"/>
      <c r="CU16" s="308"/>
      <c r="CV16" s="308"/>
      <c r="CW16" s="308"/>
      <c r="CX16" s="308"/>
      <c r="CY16" s="308"/>
      <c r="CZ16" s="308"/>
      <c r="DA16" s="308"/>
      <c r="DB16" s="308"/>
      <c r="DC16" s="308"/>
      <c r="DD16" s="308"/>
      <c r="DE16" s="308"/>
      <c r="DF16" s="308"/>
      <c r="DG16" s="308"/>
      <c r="DH16" s="308"/>
      <c r="DI16" s="308"/>
      <c r="DJ16" s="308"/>
      <c r="DK16" s="308"/>
      <c r="DL16" s="308"/>
      <c r="DM16" s="308"/>
      <c r="DN16" s="308"/>
      <c r="DO16" s="308"/>
      <c r="DP16" s="308"/>
      <c r="DQ16" s="308"/>
      <c r="DR16" s="308"/>
      <c r="DS16" s="308"/>
      <c r="DT16" s="308"/>
      <c r="DU16" s="308"/>
      <c r="DV16" s="308"/>
      <c r="DW16" s="308"/>
      <c r="DX16" s="308"/>
      <c r="DY16" s="308"/>
      <c r="DZ16" s="308"/>
      <c r="EA16" s="308"/>
      <c r="EB16" s="308"/>
      <c r="EC16" s="308"/>
      <c r="ED16" s="308"/>
      <c r="EE16" s="308"/>
      <c r="EF16" s="308"/>
      <c r="EG16" s="308"/>
      <c r="EH16" s="308"/>
      <c r="EI16" s="308"/>
      <c r="EJ16" s="308"/>
      <c r="EK16" s="308"/>
      <c r="EL16" s="308"/>
      <c r="EM16" s="308"/>
      <c r="EN16" s="308"/>
      <c r="EO16" s="308"/>
      <c r="EP16" s="308"/>
      <c r="EQ16" s="308"/>
      <c r="ER16" s="308"/>
      <c r="ES16" s="308"/>
      <c r="ET16" s="308"/>
      <c r="EU16" s="308"/>
      <c r="EV16" s="308"/>
      <c r="EW16" s="308"/>
      <c r="EX16" s="308"/>
      <c r="EY16" s="308"/>
      <c r="EZ16" s="308"/>
      <c r="FA16" s="308"/>
      <c r="FB16" s="308"/>
      <c r="FC16" s="308"/>
      <c r="FD16" s="308"/>
      <c r="FE16" s="308"/>
      <c r="FF16" s="308"/>
      <c r="FG16" s="308"/>
      <c r="FH16" s="308"/>
      <c r="FI16" s="308"/>
      <c r="FJ16" s="308"/>
      <c r="FK16" s="308"/>
      <c r="FL16" s="308"/>
      <c r="FM16" s="308"/>
      <c r="FN16" s="308"/>
      <c r="FO16" s="308"/>
      <c r="FP16" s="308"/>
      <c r="FQ16" s="308"/>
      <c r="FR16" s="308"/>
      <c r="FS16" s="308"/>
      <c r="FT16" s="308"/>
      <c r="FU16" s="308"/>
      <c r="FV16" s="308"/>
      <c r="FW16" s="308"/>
      <c r="FX16" s="308"/>
      <c r="FY16" s="308"/>
      <c r="FZ16" s="308"/>
      <c r="GA16" s="308"/>
      <c r="GB16" s="308"/>
      <c r="GC16" s="308"/>
      <c r="GD16" s="308"/>
      <c r="GE16" s="308"/>
      <c r="GF16" s="308"/>
      <c r="GG16" s="308"/>
      <c r="GH16" s="308"/>
      <c r="GI16" s="308"/>
      <c r="GJ16" s="308"/>
      <c r="GK16" s="308"/>
      <c r="GL16" s="308"/>
      <c r="GM16" s="308"/>
      <c r="GN16" s="308"/>
      <c r="GO16" s="308"/>
      <c r="GP16" s="308"/>
      <c r="GQ16" s="308"/>
      <c r="GR16" s="308"/>
      <c r="GS16" s="308"/>
      <c r="GT16" s="308"/>
      <c r="GU16" s="308"/>
      <c r="GV16" s="308"/>
      <c r="GW16" s="308"/>
      <c r="GX16" s="308"/>
      <c r="GY16" s="308"/>
      <c r="GZ16" s="308"/>
      <c r="HA16" s="308"/>
      <c r="HB16" s="308"/>
      <c r="HC16" s="308"/>
      <c r="HD16" s="308"/>
      <c r="HE16" s="308"/>
      <c r="HF16" s="308"/>
      <c r="HG16" s="308"/>
      <c r="HH16" s="308"/>
      <c r="HI16" s="308"/>
      <c r="HJ16" s="308"/>
      <c r="HK16" s="308"/>
      <c r="HL16" s="308"/>
      <c r="HM16" s="308"/>
      <c r="HN16" s="308"/>
      <c r="HO16" s="308"/>
      <c r="HP16" s="308"/>
      <c r="HQ16" s="308"/>
      <c r="HR16" s="308"/>
      <c r="HS16" s="308"/>
      <c r="HT16" s="308"/>
      <c r="HU16" s="308"/>
      <c r="HV16" s="308"/>
      <c r="HW16" s="308"/>
      <c r="HX16" s="308"/>
      <c r="HY16" s="308"/>
      <c r="HZ16" s="308"/>
      <c r="IA16" s="308"/>
      <c r="IB16" s="308"/>
      <c r="IC16" s="308"/>
      <c r="ID16" s="308"/>
      <c r="IE16" s="308"/>
      <c r="IF16" s="308"/>
      <c r="IG16" s="308"/>
      <c r="IH16" s="308"/>
      <c r="II16" s="308"/>
      <c r="IJ16" s="308"/>
      <c r="IK16" s="308"/>
      <c r="IL16" s="308"/>
      <c r="IM16" s="308"/>
      <c r="IN16" s="308"/>
      <c r="IO16" s="308"/>
      <c r="IP16" s="308"/>
      <c r="IQ16" s="308"/>
      <c r="IR16" s="308"/>
    </row>
    <row r="17" spans="1:252" ht="15">
      <c r="A17" s="286"/>
      <c r="B17" s="313"/>
      <c r="C17" s="286"/>
      <c r="D17" s="314"/>
      <c r="E17" s="314"/>
      <c r="F17" s="314"/>
      <c r="G17" s="314"/>
      <c r="H17" s="314"/>
      <c r="I17" s="286"/>
      <c r="J17" s="286"/>
      <c r="K17" s="308"/>
      <c r="L17" s="308"/>
      <c r="M17" s="308"/>
      <c r="N17" s="308"/>
      <c r="O17" s="308"/>
      <c r="P17" s="308"/>
      <c r="Q17" s="308"/>
      <c r="R17" s="308"/>
      <c r="S17" s="308"/>
      <c r="T17" s="308"/>
      <c r="U17" s="308"/>
      <c r="V17" s="308"/>
      <c r="W17" s="308"/>
      <c r="X17" s="308"/>
      <c r="Y17" s="308"/>
      <c r="Z17" s="308"/>
      <c r="AA17" s="308"/>
      <c r="AB17" s="308"/>
      <c r="AC17" s="308"/>
      <c r="AD17" s="308"/>
      <c r="AE17" s="308"/>
      <c r="AF17" s="308"/>
      <c r="AG17" s="308"/>
      <c r="AH17" s="308"/>
      <c r="AI17" s="308"/>
      <c r="AJ17" s="308"/>
      <c r="AK17" s="308"/>
      <c r="AL17" s="308"/>
      <c r="AM17" s="308"/>
      <c r="AN17" s="308"/>
      <c r="AO17" s="308"/>
      <c r="AP17" s="308"/>
      <c r="AQ17" s="308"/>
      <c r="AR17" s="308"/>
      <c r="AS17" s="308"/>
      <c r="AT17" s="308"/>
      <c r="AU17" s="308"/>
      <c r="AV17" s="308"/>
      <c r="AW17" s="308"/>
      <c r="AX17" s="308"/>
      <c r="AY17" s="308"/>
      <c r="AZ17" s="308"/>
      <c r="BA17" s="308"/>
      <c r="BB17" s="308"/>
      <c r="BC17" s="308"/>
      <c r="BD17" s="308"/>
      <c r="BE17" s="308"/>
      <c r="BF17" s="308"/>
      <c r="BG17" s="308"/>
      <c r="BH17" s="308"/>
      <c r="BI17" s="308"/>
      <c r="BJ17" s="308"/>
      <c r="BK17" s="308"/>
      <c r="BL17" s="308"/>
      <c r="BM17" s="308"/>
      <c r="BN17" s="308"/>
      <c r="BO17" s="308"/>
      <c r="BP17" s="308"/>
      <c r="BQ17" s="308"/>
      <c r="BR17" s="308"/>
      <c r="BS17" s="308"/>
      <c r="BT17" s="308"/>
      <c r="BU17" s="308"/>
      <c r="BV17" s="308"/>
      <c r="BW17" s="308"/>
      <c r="BX17" s="308"/>
      <c r="BY17" s="308"/>
      <c r="BZ17" s="308"/>
      <c r="CA17" s="308"/>
      <c r="CB17" s="308"/>
      <c r="CC17" s="308"/>
      <c r="CD17" s="308"/>
      <c r="CE17" s="308"/>
      <c r="CF17" s="308"/>
      <c r="CG17" s="308"/>
      <c r="CH17" s="308"/>
      <c r="CI17" s="308"/>
      <c r="CJ17" s="308"/>
      <c r="CK17" s="308"/>
      <c r="CL17" s="308"/>
      <c r="CM17" s="308"/>
      <c r="CN17" s="308"/>
      <c r="CO17" s="308"/>
      <c r="CP17" s="308"/>
      <c r="CQ17" s="308"/>
      <c r="CR17" s="308"/>
      <c r="CS17" s="308"/>
      <c r="CT17" s="308"/>
      <c r="CU17" s="308"/>
      <c r="CV17" s="308"/>
      <c r="CW17" s="308"/>
      <c r="CX17" s="308"/>
      <c r="CY17" s="308"/>
      <c r="CZ17" s="308"/>
      <c r="DA17" s="308"/>
      <c r="DB17" s="308"/>
      <c r="DC17" s="308"/>
      <c r="DD17" s="308"/>
      <c r="DE17" s="308"/>
      <c r="DF17" s="308"/>
      <c r="DG17" s="308"/>
      <c r="DH17" s="308"/>
      <c r="DI17" s="308"/>
      <c r="DJ17" s="308"/>
      <c r="DK17" s="308"/>
      <c r="DL17" s="308"/>
      <c r="DM17" s="308"/>
      <c r="DN17" s="308"/>
      <c r="DO17" s="308"/>
      <c r="DP17" s="308"/>
      <c r="DQ17" s="308"/>
      <c r="DR17" s="308"/>
      <c r="DS17" s="308"/>
      <c r="DT17" s="308"/>
      <c r="DU17" s="308"/>
      <c r="DV17" s="308"/>
      <c r="DW17" s="308"/>
      <c r="DX17" s="308"/>
      <c r="DY17" s="308"/>
      <c r="DZ17" s="308"/>
      <c r="EA17" s="308"/>
      <c r="EB17" s="308"/>
      <c r="EC17" s="308"/>
      <c r="ED17" s="308"/>
      <c r="EE17" s="308"/>
      <c r="EF17" s="308"/>
      <c r="EG17" s="308"/>
      <c r="EH17" s="308"/>
      <c r="EI17" s="308"/>
      <c r="EJ17" s="308"/>
      <c r="EK17" s="308"/>
      <c r="EL17" s="308"/>
      <c r="EM17" s="308"/>
      <c r="EN17" s="308"/>
      <c r="EO17" s="308"/>
      <c r="EP17" s="308"/>
      <c r="EQ17" s="308"/>
      <c r="ER17" s="308"/>
      <c r="ES17" s="308"/>
      <c r="ET17" s="308"/>
      <c r="EU17" s="308"/>
      <c r="EV17" s="308"/>
      <c r="EW17" s="308"/>
      <c r="EX17" s="308"/>
      <c r="EY17" s="308"/>
      <c r="EZ17" s="308"/>
      <c r="FA17" s="308"/>
      <c r="FB17" s="308"/>
      <c r="FC17" s="308"/>
      <c r="FD17" s="308"/>
      <c r="FE17" s="308"/>
      <c r="FF17" s="308"/>
      <c r="FG17" s="308"/>
      <c r="FH17" s="308"/>
      <c r="FI17" s="308"/>
      <c r="FJ17" s="308"/>
      <c r="FK17" s="308"/>
      <c r="FL17" s="308"/>
      <c r="FM17" s="308"/>
      <c r="FN17" s="308"/>
      <c r="FO17" s="308"/>
      <c r="FP17" s="308"/>
      <c r="FQ17" s="308"/>
      <c r="FR17" s="308"/>
      <c r="FS17" s="308"/>
      <c r="FT17" s="308"/>
      <c r="FU17" s="308"/>
      <c r="FV17" s="308"/>
      <c r="FW17" s="308"/>
      <c r="FX17" s="308"/>
      <c r="FY17" s="308"/>
      <c r="FZ17" s="308"/>
      <c r="GA17" s="308"/>
      <c r="GB17" s="308"/>
      <c r="GC17" s="308"/>
      <c r="GD17" s="308"/>
      <c r="GE17" s="308"/>
      <c r="GF17" s="308"/>
      <c r="GG17" s="308"/>
      <c r="GH17" s="308"/>
      <c r="GI17" s="308"/>
      <c r="GJ17" s="308"/>
      <c r="GK17" s="308"/>
      <c r="GL17" s="308"/>
      <c r="GM17" s="308"/>
      <c r="GN17" s="308"/>
      <c r="GO17" s="308"/>
      <c r="GP17" s="308"/>
      <c r="GQ17" s="308"/>
      <c r="GR17" s="308"/>
      <c r="GS17" s="308"/>
      <c r="GT17" s="308"/>
      <c r="GU17" s="308"/>
      <c r="GV17" s="308"/>
      <c r="GW17" s="308"/>
      <c r="GX17" s="308"/>
      <c r="GY17" s="308"/>
      <c r="GZ17" s="308"/>
      <c r="HA17" s="308"/>
      <c r="HB17" s="308"/>
      <c r="HC17" s="308"/>
      <c r="HD17" s="308"/>
      <c r="HE17" s="308"/>
      <c r="HF17" s="308"/>
      <c r="HG17" s="308"/>
      <c r="HH17" s="308"/>
      <c r="HI17" s="308"/>
      <c r="HJ17" s="308"/>
      <c r="HK17" s="308"/>
      <c r="HL17" s="308"/>
      <c r="HM17" s="308"/>
      <c r="HN17" s="308"/>
      <c r="HO17" s="308"/>
      <c r="HP17" s="308"/>
      <c r="HQ17" s="308"/>
      <c r="HR17" s="308"/>
      <c r="HS17" s="308"/>
      <c r="HT17" s="308"/>
      <c r="HU17" s="308"/>
      <c r="HV17" s="308"/>
      <c r="HW17" s="308"/>
      <c r="HX17" s="308"/>
      <c r="HY17" s="308"/>
      <c r="HZ17" s="308"/>
      <c r="IA17" s="308"/>
      <c r="IB17" s="308"/>
      <c r="IC17" s="308"/>
      <c r="ID17" s="308"/>
      <c r="IE17" s="308"/>
      <c r="IF17" s="308"/>
      <c r="IG17" s="308"/>
      <c r="IH17" s="308"/>
      <c r="II17" s="308"/>
      <c r="IJ17" s="308"/>
      <c r="IK17" s="308"/>
      <c r="IL17" s="308"/>
      <c r="IM17" s="308"/>
      <c r="IN17" s="308"/>
      <c r="IO17" s="308"/>
      <c r="IP17" s="308"/>
      <c r="IQ17" s="308"/>
      <c r="IR17" s="308"/>
    </row>
    <row r="18" spans="1:252" ht="15">
      <c r="A18" s="286"/>
      <c r="B18" s="315"/>
      <c r="C18" s="316"/>
      <c r="D18" s="317"/>
      <c r="E18" s="317"/>
      <c r="F18" s="317"/>
      <c r="G18" s="317"/>
      <c r="H18" s="317"/>
      <c r="I18" s="286"/>
      <c r="J18" s="286"/>
      <c r="K18" s="308"/>
      <c r="L18" s="308"/>
      <c r="M18" s="308"/>
      <c r="N18" s="308"/>
      <c r="O18" s="308"/>
      <c r="P18" s="308"/>
      <c r="Q18" s="308"/>
      <c r="R18" s="308"/>
      <c r="S18" s="308"/>
      <c r="T18" s="308"/>
      <c r="U18" s="308"/>
      <c r="V18" s="308"/>
      <c r="W18" s="308"/>
      <c r="X18" s="308"/>
      <c r="Y18" s="308"/>
      <c r="Z18" s="308"/>
      <c r="AA18" s="308"/>
      <c r="AB18" s="308"/>
      <c r="AC18" s="308"/>
      <c r="AD18" s="308"/>
      <c r="AE18" s="308"/>
      <c r="AF18" s="308"/>
      <c r="AG18" s="308"/>
      <c r="AH18" s="308"/>
      <c r="AI18" s="308"/>
      <c r="AJ18" s="308"/>
      <c r="AK18" s="308"/>
      <c r="AL18" s="308"/>
      <c r="AM18" s="308"/>
      <c r="AN18" s="308"/>
      <c r="AO18" s="308"/>
      <c r="AP18" s="308"/>
      <c r="AQ18" s="308"/>
      <c r="AR18" s="308"/>
      <c r="AS18" s="308"/>
      <c r="AT18" s="308"/>
      <c r="AU18" s="308"/>
      <c r="AV18" s="308"/>
      <c r="AW18" s="308"/>
      <c r="AX18" s="308"/>
      <c r="AY18" s="308"/>
      <c r="AZ18" s="308"/>
      <c r="BA18" s="308"/>
      <c r="BB18" s="308"/>
      <c r="BC18" s="308"/>
      <c r="BD18" s="308"/>
      <c r="BE18" s="308"/>
      <c r="BF18" s="308"/>
      <c r="BG18" s="308"/>
      <c r="BH18" s="308"/>
      <c r="BI18" s="308"/>
      <c r="BJ18" s="308"/>
      <c r="BK18" s="308"/>
      <c r="BL18" s="308"/>
      <c r="BM18" s="308"/>
      <c r="BN18" s="308"/>
      <c r="BO18" s="308"/>
      <c r="BP18" s="308"/>
      <c r="BQ18" s="308"/>
      <c r="BR18" s="308"/>
      <c r="BS18" s="308"/>
      <c r="BT18" s="308"/>
      <c r="BU18" s="308"/>
      <c r="BV18" s="308"/>
      <c r="BW18" s="308"/>
      <c r="BX18" s="308"/>
      <c r="BY18" s="308"/>
      <c r="BZ18" s="308"/>
      <c r="CA18" s="308"/>
      <c r="CB18" s="308"/>
      <c r="CC18" s="308"/>
      <c r="CD18" s="308"/>
      <c r="CE18" s="308"/>
      <c r="CF18" s="308"/>
      <c r="CG18" s="308"/>
      <c r="CH18" s="308"/>
      <c r="CI18" s="308"/>
      <c r="CJ18" s="308"/>
      <c r="CK18" s="308"/>
      <c r="CL18" s="308"/>
      <c r="CM18" s="308"/>
      <c r="CN18" s="308"/>
      <c r="CO18" s="308"/>
      <c r="CP18" s="308"/>
      <c r="CQ18" s="308"/>
      <c r="CR18" s="308"/>
      <c r="CS18" s="308"/>
      <c r="CT18" s="308"/>
      <c r="CU18" s="308"/>
      <c r="CV18" s="308"/>
      <c r="CW18" s="308"/>
      <c r="CX18" s="308"/>
      <c r="CY18" s="308"/>
      <c r="CZ18" s="308"/>
      <c r="DA18" s="308"/>
      <c r="DB18" s="308"/>
      <c r="DC18" s="308"/>
      <c r="DD18" s="308"/>
      <c r="DE18" s="308"/>
      <c r="DF18" s="308"/>
      <c r="DG18" s="308"/>
      <c r="DH18" s="308"/>
      <c r="DI18" s="308"/>
      <c r="DJ18" s="308"/>
      <c r="DK18" s="308"/>
      <c r="DL18" s="308"/>
      <c r="DM18" s="308"/>
      <c r="DN18" s="308"/>
      <c r="DO18" s="308"/>
      <c r="DP18" s="308"/>
      <c r="DQ18" s="308"/>
      <c r="DR18" s="308"/>
      <c r="DS18" s="308"/>
      <c r="DT18" s="308"/>
      <c r="DU18" s="308"/>
      <c r="DV18" s="308"/>
      <c r="DW18" s="308"/>
      <c r="DX18" s="308"/>
      <c r="DY18" s="308"/>
      <c r="DZ18" s="308"/>
      <c r="EA18" s="308"/>
      <c r="EB18" s="308"/>
      <c r="EC18" s="308"/>
      <c r="ED18" s="308"/>
      <c r="EE18" s="308"/>
      <c r="EF18" s="308"/>
      <c r="EG18" s="308"/>
      <c r="EH18" s="308"/>
      <c r="EI18" s="308"/>
      <c r="EJ18" s="308"/>
      <c r="EK18" s="308"/>
      <c r="EL18" s="308"/>
      <c r="EM18" s="308"/>
      <c r="EN18" s="308"/>
      <c r="EO18" s="308"/>
      <c r="EP18" s="308"/>
      <c r="EQ18" s="308"/>
      <c r="ER18" s="308"/>
      <c r="ES18" s="308"/>
      <c r="ET18" s="308"/>
      <c r="EU18" s="308"/>
      <c r="EV18" s="308"/>
      <c r="EW18" s="308"/>
      <c r="EX18" s="308"/>
      <c r="EY18" s="308"/>
      <c r="EZ18" s="308"/>
      <c r="FA18" s="308"/>
      <c r="FB18" s="308"/>
      <c r="FC18" s="308"/>
      <c r="FD18" s="308"/>
      <c r="FE18" s="308"/>
      <c r="FF18" s="308"/>
      <c r="FG18" s="308"/>
      <c r="FH18" s="308"/>
      <c r="FI18" s="308"/>
      <c r="FJ18" s="308"/>
      <c r="FK18" s="308"/>
      <c r="FL18" s="308"/>
      <c r="FM18" s="308"/>
      <c r="FN18" s="308"/>
      <c r="FO18" s="308"/>
      <c r="FP18" s="308"/>
      <c r="FQ18" s="308"/>
      <c r="FR18" s="308"/>
      <c r="FS18" s="308"/>
      <c r="FT18" s="308"/>
      <c r="FU18" s="308"/>
      <c r="FV18" s="308"/>
      <c r="FW18" s="308"/>
      <c r="FX18" s="308"/>
      <c r="FY18" s="308"/>
      <c r="FZ18" s="308"/>
      <c r="GA18" s="308"/>
      <c r="GB18" s="308"/>
      <c r="GC18" s="308"/>
      <c r="GD18" s="308"/>
      <c r="GE18" s="308"/>
      <c r="GF18" s="308"/>
      <c r="GG18" s="308"/>
      <c r="GH18" s="308"/>
      <c r="GI18" s="308"/>
      <c r="GJ18" s="308"/>
      <c r="GK18" s="308"/>
      <c r="GL18" s="308"/>
      <c r="GM18" s="308"/>
      <c r="GN18" s="308"/>
      <c r="GO18" s="308"/>
      <c r="GP18" s="308"/>
      <c r="GQ18" s="308"/>
      <c r="GR18" s="308"/>
      <c r="GS18" s="308"/>
      <c r="GT18" s="308"/>
      <c r="GU18" s="308"/>
      <c r="GV18" s="308"/>
      <c r="GW18" s="308"/>
      <c r="GX18" s="308"/>
      <c r="GY18" s="308"/>
      <c r="GZ18" s="308"/>
      <c r="HA18" s="308"/>
      <c r="HB18" s="308"/>
      <c r="HC18" s="308"/>
      <c r="HD18" s="308"/>
      <c r="HE18" s="308"/>
      <c r="HF18" s="308"/>
      <c r="HG18" s="308"/>
      <c r="HH18" s="308"/>
      <c r="HI18" s="308"/>
      <c r="HJ18" s="308"/>
      <c r="HK18" s="308"/>
      <c r="HL18" s="308"/>
      <c r="HM18" s="308"/>
      <c r="HN18" s="308"/>
      <c r="HO18" s="308"/>
      <c r="HP18" s="308"/>
      <c r="HQ18" s="308"/>
      <c r="HR18" s="308"/>
      <c r="HS18" s="308"/>
      <c r="HT18" s="308"/>
      <c r="HU18" s="308"/>
      <c r="HV18" s="308"/>
      <c r="HW18" s="308"/>
      <c r="HX18" s="308"/>
      <c r="HY18" s="308"/>
      <c r="HZ18" s="308"/>
      <c r="IA18" s="308"/>
      <c r="IB18" s="308"/>
      <c r="IC18" s="308"/>
      <c r="ID18" s="308"/>
      <c r="IE18" s="308"/>
      <c r="IF18" s="308"/>
      <c r="IG18" s="308"/>
      <c r="IH18" s="308"/>
      <c r="II18" s="308"/>
      <c r="IJ18" s="308"/>
      <c r="IK18" s="308"/>
      <c r="IL18" s="308"/>
      <c r="IM18" s="308"/>
      <c r="IN18" s="308"/>
      <c r="IO18" s="308"/>
      <c r="IP18" s="308"/>
      <c r="IQ18" s="308"/>
      <c r="IR18" s="308"/>
    </row>
    <row r="19" spans="1:252" ht="15">
      <c r="A19" s="286"/>
      <c r="B19" s="313"/>
      <c r="C19" s="286"/>
      <c r="D19" s="314"/>
      <c r="E19" s="314"/>
      <c r="F19" s="314"/>
      <c r="G19" s="314"/>
      <c r="H19" s="314"/>
      <c r="I19" s="286"/>
      <c r="J19" s="286"/>
      <c r="K19" s="308"/>
      <c r="L19" s="308"/>
      <c r="M19" s="308"/>
      <c r="N19" s="308"/>
      <c r="O19" s="308"/>
      <c r="P19" s="308"/>
      <c r="Q19" s="308"/>
      <c r="R19" s="308"/>
      <c r="S19" s="308"/>
      <c r="T19" s="308"/>
      <c r="U19" s="308"/>
      <c r="V19" s="308"/>
      <c r="W19" s="308"/>
      <c r="X19" s="308"/>
      <c r="Y19" s="308"/>
      <c r="Z19" s="308"/>
      <c r="AA19" s="308"/>
      <c r="AB19" s="308"/>
      <c r="AC19" s="308"/>
      <c r="AD19" s="308"/>
      <c r="AE19" s="308"/>
      <c r="AF19" s="308"/>
      <c r="AG19" s="308"/>
      <c r="AH19" s="308"/>
      <c r="AI19" s="308"/>
      <c r="AJ19" s="308"/>
      <c r="AK19" s="308"/>
      <c r="AL19" s="308"/>
      <c r="AM19" s="308"/>
      <c r="AN19" s="308"/>
      <c r="AO19" s="308"/>
      <c r="AP19" s="308"/>
      <c r="AQ19" s="308"/>
      <c r="AR19" s="308"/>
      <c r="AS19" s="308"/>
      <c r="AT19" s="308"/>
      <c r="AU19" s="308"/>
      <c r="AV19" s="308"/>
      <c r="AW19" s="308"/>
      <c r="AX19" s="308"/>
      <c r="AY19" s="308"/>
      <c r="AZ19" s="308"/>
      <c r="BA19" s="308"/>
      <c r="BB19" s="308"/>
      <c r="BC19" s="308"/>
      <c r="BD19" s="308"/>
      <c r="BE19" s="308"/>
      <c r="BF19" s="308"/>
      <c r="BG19" s="308"/>
      <c r="BH19" s="308"/>
      <c r="BI19" s="308"/>
      <c r="BJ19" s="308"/>
      <c r="BK19" s="308"/>
      <c r="BL19" s="308"/>
      <c r="BM19" s="308"/>
      <c r="BN19" s="308"/>
      <c r="BO19" s="308"/>
      <c r="BP19" s="308"/>
      <c r="BQ19" s="308"/>
      <c r="BR19" s="308"/>
      <c r="BS19" s="308"/>
      <c r="BT19" s="308"/>
      <c r="BU19" s="308"/>
      <c r="BV19" s="308"/>
      <c r="BW19" s="308"/>
      <c r="BX19" s="308"/>
      <c r="BY19" s="308"/>
      <c r="BZ19" s="308"/>
      <c r="CA19" s="308"/>
      <c r="CB19" s="308"/>
      <c r="CC19" s="308"/>
      <c r="CD19" s="308"/>
      <c r="CE19" s="308"/>
      <c r="CF19" s="308"/>
      <c r="CG19" s="308"/>
      <c r="CH19" s="308"/>
      <c r="CI19" s="308"/>
      <c r="CJ19" s="308"/>
      <c r="CK19" s="308"/>
      <c r="CL19" s="308"/>
      <c r="CM19" s="308"/>
      <c r="CN19" s="308"/>
      <c r="CO19" s="308"/>
      <c r="CP19" s="308"/>
      <c r="CQ19" s="308"/>
      <c r="CR19" s="308"/>
      <c r="CS19" s="308"/>
      <c r="CT19" s="308"/>
      <c r="CU19" s="308"/>
      <c r="CV19" s="308"/>
      <c r="CW19" s="308"/>
      <c r="CX19" s="308"/>
      <c r="CY19" s="308"/>
      <c r="CZ19" s="308"/>
      <c r="DA19" s="308"/>
      <c r="DB19" s="308"/>
      <c r="DC19" s="308"/>
      <c r="DD19" s="308"/>
      <c r="DE19" s="308"/>
      <c r="DF19" s="308"/>
      <c r="DG19" s="308"/>
      <c r="DH19" s="308"/>
      <c r="DI19" s="308"/>
      <c r="DJ19" s="308"/>
      <c r="DK19" s="308"/>
      <c r="DL19" s="308"/>
      <c r="DM19" s="308"/>
      <c r="DN19" s="308"/>
      <c r="DO19" s="308"/>
      <c r="DP19" s="308"/>
      <c r="DQ19" s="308"/>
      <c r="DR19" s="308"/>
      <c r="DS19" s="308"/>
      <c r="DT19" s="308"/>
      <c r="DU19" s="308"/>
      <c r="DV19" s="308"/>
      <c r="DW19" s="308"/>
      <c r="DX19" s="308"/>
      <c r="DY19" s="308"/>
      <c r="DZ19" s="308"/>
      <c r="EA19" s="308"/>
      <c r="EB19" s="308"/>
      <c r="EC19" s="308"/>
      <c r="ED19" s="308"/>
      <c r="EE19" s="308"/>
      <c r="EF19" s="308"/>
      <c r="EG19" s="308"/>
      <c r="EH19" s="308"/>
      <c r="EI19" s="308"/>
      <c r="EJ19" s="308"/>
      <c r="EK19" s="308"/>
      <c r="EL19" s="308"/>
      <c r="EM19" s="308"/>
      <c r="EN19" s="308"/>
      <c r="EO19" s="308"/>
      <c r="EP19" s="308"/>
      <c r="EQ19" s="308"/>
      <c r="ER19" s="308"/>
      <c r="ES19" s="308"/>
      <c r="ET19" s="308"/>
      <c r="EU19" s="308"/>
      <c r="EV19" s="308"/>
      <c r="EW19" s="308"/>
      <c r="EX19" s="308"/>
      <c r="EY19" s="308"/>
      <c r="EZ19" s="308"/>
      <c r="FA19" s="308"/>
      <c r="FB19" s="308"/>
      <c r="FC19" s="308"/>
      <c r="FD19" s="308"/>
      <c r="FE19" s="308"/>
      <c r="FF19" s="308"/>
      <c r="FG19" s="308"/>
      <c r="FH19" s="308"/>
      <c r="FI19" s="308"/>
      <c r="FJ19" s="308"/>
      <c r="FK19" s="308"/>
      <c r="FL19" s="308"/>
      <c r="FM19" s="308"/>
      <c r="FN19" s="308"/>
      <c r="FO19" s="308"/>
      <c r="FP19" s="308"/>
      <c r="FQ19" s="308"/>
      <c r="FR19" s="308"/>
      <c r="FS19" s="308"/>
      <c r="FT19" s="308"/>
      <c r="FU19" s="308"/>
      <c r="FV19" s="308"/>
      <c r="FW19" s="308"/>
      <c r="FX19" s="308"/>
      <c r="FY19" s="308"/>
      <c r="FZ19" s="308"/>
      <c r="GA19" s="308"/>
      <c r="GB19" s="308"/>
      <c r="GC19" s="308"/>
      <c r="GD19" s="308"/>
      <c r="GE19" s="308"/>
      <c r="GF19" s="308"/>
      <c r="GG19" s="308"/>
      <c r="GH19" s="308"/>
      <c r="GI19" s="308"/>
      <c r="GJ19" s="308"/>
      <c r="GK19" s="308"/>
      <c r="GL19" s="308"/>
      <c r="GM19" s="308"/>
      <c r="GN19" s="308"/>
      <c r="GO19" s="308"/>
      <c r="GP19" s="308"/>
      <c r="GQ19" s="308"/>
      <c r="GR19" s="308"/>
      <c r="GS19" s="308"/>
      <c r="GT19" s="308"/>
      <c r="GU19" s="308"/>
      <c r="GV19" s="308"/>
      <c r="GW19" s="308"/>
      <c r="GX19" s="308"/>
      <c r="GY19" s="308"/>
      <c r="GZ19" s="308"/>
      <c r="HA19" s="308"/>
      <c r="HB19" s="308"/>
      <c r="HC19" s="308"/>
      <c r="HD19" s="308"/>
      <c r="HE19" s="308"/>
      <c r="HF19" s="308"/>
      <c r="HG19" s="308"/>
      <c r="HH19" s="308"/>
      <c r="HI19" s="308"/>
      <c r="HJ19" s="308"/>
      <c r="HK19" s="308"/>
      <c r="HL19" s="308"/>
      <c r="HM19" s="308"/>
      <c r="HN19" s="308"/>
      <c r="HO19" s="308"/>
      <c r="HP19" s="308"/>
      <c r="HQ19" s="308"/>
      <c r="HR19" s="308"/>
      <c r="HS19" s="308"/>
      <c r="HT19" s="308"/>
      <c r="HU19" s="308"/>
      <c r="HV19" s="308"/>
      <c r="HW19" s="308"/>
      <c r="HX19" s="308"/>
      <c r="HY19" s="308"/>
      <c r="HZ19" s="308"/>
      <c r="IA19" s="308"/>
      <c r="IB19" s="308"/>
      <c r="IC19" s="308"/>
      <c r="ID19" s="308"/>
      <c r="IE19" s="308"/>
      <c r="IF19" s="308"/>
      <c r="IG19" s="308"/>
      <c r="IH19" s="308"/>
      <c r="II19" s="308"/>
      <c r="IJ19" s="308"/>
      <c r="IK19" s="308"/>
      <c r="IL19" s="308"/>
      <c r="IM19" s="308"/>
      <c r="IN19" s="308"/>
      <c r="IO19" s="308"/>
      <c r="IP19" s="308"/>
      <c r="IQ19" s="308"/>
      <c r="IR19" s="308"/>
    </row>
    <row r="20" spans="1:252" ht="15">
      <c r="A20" s="286"/>
      <c r="B20" s="286"/>
      <c r="C20" s="286"/>
      <c r="D20" s="312"/>
      <c r="E20" s="312"/>
      <c r="F20" s="312"/>
      <c r="G20" s="312"/>
      <c r="H20" s="312"/>
      <c r="I20" s="286"/>
      <c r="J20" s="286"/>
      <c r="K20" s="308"/>
      <c r="L20" s="308"/>
      <c r="M20" s="308"/>
      <c r="N20" s="308"/>
      <c r="O20" s="308"/>
      <c r="P20" s="308"/>
      <c r="Q20" s="308"/>
      <c r="R20" s="308"/>
      <c r="S20" s="308"/>
      <c r="T20" s="308"/>
      <c r="U20" s="308"/>
      <c r="V20" s="308"/>
      <c r="W20" s="308"/>
      <c r="X20" s="308"/>
      <c r="Y20" s="308"/>
      <c r="Z20" s="308"/>
      <c r="AA20" s="308"/>
      <c r="AB20" s="308"/>
      <c r="AC20" s="308"/>
      <c r="AD20" s="308"/>
      <c r="AE20" s="308"/>
      <c r="AF20" s="308"/>
      <c r="AG20" s="308"/>
      <c r="AH20" s="308"/>
      <c r="AI20" s="308"/>
      <c r="AJ20" s="308"/>
      <c r="AK20" s="308"/>
      <c r="AL20" s="308"/>
      <c r="AM20" s="308"/>
      <c r="AN20" s="308"/>
      <c r="AO20" s="308"/>
      <c r="AP20" s="308"/>
      <c r="AQ20" s="308"/>
      <c r="AR20" s="308"/>
      <c r="AS20" s="308"/>
      <c r="AT20" s="308"/>
      <c r="AU20" s="308"/>
      <c r="AV20" s="308"/>
      <c r="AW20" s="308"/>
      <c r="AX20" s="308"/>
      <c r="AY20" s="308"/>
      <c r="AZ20" s="308"/>
      <c r="BA20" s="308"/>
      <c r="BB20" s="308"/>
      <c r="BC20" s="308"/>
      <c r="BD20" s="308"/>
      <c r="BE20" s="308"/>
      <c r="BF20" s="308"/>
      <c r="BG20" s="308"/>
      <c r="BH20" s="308"/>
      <c r="BI20" s="308"/>
      <c r="BJ20" s="308"/>
      <c r="BK20" s="308"/>
      <c r="BL20" s="308"/>
      <c r="BM20" s="308"/>
      <c r="BN20" s="308"/>
      <c r="BO20" s="308"/>
      <c r="BP20" s="308"/>
      <c r="BQ20" s="308"/>
      <c r="BR20" s="308"/>
      <c r="BS20" s="308"/>
      <c r="BT20" s="308"/>
      <c r="BU20" s="308"/>
      <c r="BV20" s="308"/>
      <c r="BW20" s="308"/>
      <c r="BX20" s="308"/>
      <c r="BY20" s="308"/>
      <c r="BZ20" s="308"/>
      <c r="CA20" s="308"/>
      <c r="CB20" s="308"/>
      <c r="CC20" s="308"/>
      <c r="CD20" s="308"/>
      <c r="CE20" s="308"/>
      <c r="CF20" s="308"/>
      <c r="CG20" s="308"/>
      <c r="CH20" s="308"/>
      <c r="CI20" s="308"/>
      <c r="CJ20" s="308"/>
      <c r="CK20" s="308"/>
      <c r="CL20" s="308"/>
      <c r="CM20" s="308"/>
      <c r="CN20" s="308"/>
      <c r="CO20" s="308"/>
      <c r="CP20" s="308"/>
      <c r="CQ20" s="308"/>
      <c r="CR20" s="308"/>
      <c r="CS20" s="308"/>
      <c r="CT20" s="308"/>
      <c r="CU20" s="308"/>
      <c r="CV20" s="308"/>
      <c r="CW20" s="308"/>
      <c r="CX20" s="308"/>
      <c r="CY20" s="308"/>
      <c r="CZ20" s="308"/>
      <c r="DA20" s="308"/>
      <c r="DB20" s="308"/>
      <c r="DC20" s="308"/>
      <c r="DD20" s="308"/>
      <c r="DE20" s="308"/>
      <c r="DF20" s="308"/>
      <c r="DG20" s="308"/>
      <c r="DH20" s="308"/>
      <c r="DI20" s="308"/>
      <c r="DJ20" s="308"/>
      <c r="DK20" s="308"/>
      <c r="DL20" s="308"/>
      <c r="DM20" s="308"/>
      <c r="DN20" s="308"/>
      <c r="DO20" s="308"/>
      <c r="DP20" s="308"/>
      <c r="DQ20" s="308"/>
      <c r="DR20" s="308"/>
      <c r="DS20" s="308"/>
      <c r="DT20" s="308"/>
      <c r="DU20" s="308"/>
      <c r="DV20" s="308"/>
      <c r="DW20" s="308"/>
      <c r="DX20" s="308"/>
      <c r="DY20" s="308"/>
      <c r="DZ20" s="308"/>
      <c r="EA20" s="308"/>
      <c r="EB20" s="308"/>
      <c r="EC20" s="308"/>
      <c r="ED20" s="308"/>
      <c r="EE20" s="308"/>
      <c r="EF20" s="308"/>
      <c r="EG20" s="308"/>
      <c r="EH20" s="308"/>
      <c r="EI20" s="308"/>
      <c r="EJ20" s="308"/>
      <c r="EK20" s="308"/>
      <c r="EL20" s="308"/>
      <c r="EM20" s="308"/>
      <c r="EN20" s="308"/>
      <c r="EO20" s="308"/>
      <c r="EP20" s="308"/>
      <c r="EQ20" s="308"/>
      <c r="ER20" s="308"/>
      <c r="ES20" s="308"/>
      <c r="ET20" s="308"/>
      <c r="EU20" s="308"/>
      <c r="EV20" s="308"/>
      <c r="EW20" s="308"/>
      <c r="EX20" s="308"/>
      <c r="EY20" s="308"/>
      <c r="EZ20" s="308"/>
      <c r="FA20" s="308"/>
      <c r="FB20" s="308"/>
      <c r="FC20" s="308"/>
      <c r="FD20" s="308"/>
      <c r="FE20" s="308"/>
      <c r="FF20" s="308"/>
      <c r="FG20" s="308"/>
      <c r="FH20" s="308"/>
      <c r="FI20" s="308"/>
      <c r="FJ20" s="308"/>
      <c r="FK20" s="308"/>
      <c r="FL20" s="308"/>
      <c r="FM20" s="308"/>
      <c r="FN20" s="308"/>
      <c r="FO20" s="308"/>
      <c r="FP20" s="308"/>
      <c r="FQ20" s="308"/>
      <c r="FR20" s="308"/>
      <c r="FS20" s="308"/>
      <c r="FT20" s="308"/>
      <c r="FU20" s="308"/>
      <c r="FV20" s="308"/>
      <c r="FW20" s="308"/>
      <c r="FX20" s="308"/>
      <c r="FY20" s="308"/>
      <c r="FZ20" s="308"/>
      <c r="GA20" s="308"/>
      <c r="GB20" s="308"/>
      <c r="GC20" s="308"/>
      <c r="GD20" s="308"/>
      <c r="GE20" s="308"/>
      <c r="GF20" s="308"/>
      <c r="GG20" s="308"/>
      <c r="GH20" s="308"/>
      <c r="GI20" s="308"/>
      <c r="GJ20" s="308"/>
      <c r="GK20" s="308"/>
      <c r="GL20" s="308"/>
      <c r="GM20" s="308"/>
      <c r="GN20" s="308"/>
      <c r="GO20" s="308"/>
      <c r="GP20" s="308"/>
      <c r="GQ20" s="308"/>
      <c r="GR20" s="308"/>
      <c r="GS20" s="308"/>
      <c r="GT20" s="308"/>
      <c r="GU20" s="308"/>
      <c r="GV20" s="308"/>
      <c r="GW20" s="308"/>
      <c r="GX20" s="308"/>
      <c r="GY20" s="308"/>
      <c r="GZ20" s="308"/>
      <c r="HA20" s="308"/>
      <c r="HB20" s="308"/>
      <c r="HC20" s="308"/>
      <c r="HD20" s="308"/>
      <c r="HE20" s="308"/>
      <c r="HF20" s="308"/>
      <c r="HG20" s="308"/>
      <c r="HH20" s="308"/>
      <c r="HI20" s="308"/>
      <c r="HJ20" s="308"/>
      <c r="HK20" s="308"/>
      <c r="HL20" s="308"/>
      <c r="HM20" s="308"/>
      <c r="HN20" s="308"/>
      <c r="HO20" s="308"/>
      <c r="HP20" s="308"/>
      <c r="HQ20" s="308"/>
      <c r="HR20" s="308"/>
      <c r="HS20" s="308"/>
      <c r="HT20" s="308"/>
      <c r="HU20" s="308"/>
      <c r="HV20" s="308"/>
      <c r="HW20" s="308"/>
      <c r="HX20" s="308"/>
      <c r="HY20" s="308"/>
      <c r="HZ20" s="308"/>
      <c r="IA20" s="308"/>
      <c r="IB20" s="308"/>
      <c r="IC20" s="308"/>
      <c r="ID20" s="308"/>
      <c r="IE20" s="308"/>
      <c r="IF20" s="308"/>
      <c r="IG20" s="308"/>
      <c r="IH20" s="308"/>
      <c r="II20" s="308"/>
      <c r="IJ20" s="308"/>
      <c r="IK20" s="308"/>
      <c r="IL20" s="308"/>
      <c r="IM20" s="308"/>
      <c r="IN20" s="308"/>
      <c r="IO20" s="308"/>
      <c r="IP20" s="308"/>
      <c r="IQ20" s="308"/>
      <c r="IR20" s="308"/>
    </row>
    <row r="21" spans="1:252" s="319" customFormat="1" ht="14.5">
      <c r="A21" s="318"/>
      <c r="B21" s="310"/>
      <c r="C21" s="286"/>
      <c r="D21" s="311"/>
      <c r="E21" s="311"/>
      <c r="F21" s="311"/>
      <c r="G21" s="311"/>
      <c r="H21" s="311"/>
      <c r="I21" s="318"/>
      <c r="J21" s="318"/>
      <c r="K21" s="318"/>
      <c r="L21" s="318"/>
      <c r="M21" s="318"/>
      <c r="N21" s="318"/>
      <c r="O21" s="318"/>
      <c r="P21" s="318"/>
      <c r="Q21" s="318"/>
      <c r="R21" s="318"/>
      <c r="S21" s="318"/>
      <c r="T21" s="318"/>
      <c r="U21" s="318"/>
      <c r="V21" s="318"/>
      <c r="W21" s="318"/>
      <c r="X21" s="318"/>
      <c r="Y21" s="318"/>
      <c r="Z21" s="318"/>
      <c r="AA21" s="318"/>
      <c r="AB21" s="318"/>
      <c r="AC21" s="318"/>
      <c r="AD21" s="318"/>
      <c r="AE21" s="318"/>
      <c r="AF21" s="318"/>
      <c r="AG21" s="318"/>
      <c r="AH21" s="318"/>
      <c r="AI21" s="318"/>
      <c r="AJ21" s="318"/>
      <c r="AK21" s="318"/>
      <c r="AL21" s="318"/>
      <c r="AM21" s="318"/>
      <c r="AN21" s="318"/>
      <c r="AO21" s="318"/>
      <c r="AP21" s="318"/>
      <c r="AQ21" s="318"/>
      <c r="AR21" s="318"/>
      <c r="AS21" s="318"/>
      <c r="AT21" s="318"/>
      <c r="AU21" s="318"/>
      <c r="AV21" s="318"/>
      <c r="AW21" s="318"/>
      <c r="AX21" s="318"/>
      <c r="AY21" s="318"/>
      <c r="AZ21" s="318"/>
      <c r="BA21" s="318"/>
      <c r="BB21" s="318"/>
      <c r="BC21" s="318"/>
      <c r="BD21" s="318"/>
      <c r="BE21" s="318"/>
      <c r="BF21" s="318"/>
      <c r="BG21" s="318"/>
      <c r="BH21" s="318"/>
      <c r="BI21" s="318"/>
      <c r="BJ21" s="318"/>
      <c r="BK21" s="318"/>
      <c r="BL21" s="318"/>
      <c r="BM21" s="318"/>
      <c r="BN21" s="318"/>
      <c r="BO21" s="318"/>
      <c r="BP21" s="318"/>
      <c r="BQ21" s="318"/>
      <c r="BR21" s="318"/>
      <c r="BS21" s="318"/>
      <c r="BT21" s="318"/>
      <c r="BU21" s="318"/>
      <c r="BV21" s="318"/>
      <c r="BW21" s="318"/>
      <c r="BX21" s="318"/>
      <c r="BY21" s="318"/>
      <c r="BZ21" s="318"/>
      <c r="CA21" s="318"/>
      <c r="CB21" s="318"/>
      <c r="CC21" s="318"/>
      <c r="CD21" s="318"/>
      <c r="CE21" s="318"/>
      <c r="CF21" s="318"/>
      <c r="CG21" s="318"/>
      <c r="CH21" s="318"/>
      <c r="CI21" s="318"/>
      <c r="CJ21" s="318"/>
      <c r="CK21" s="318"/>
      <c r="CL21" s="318"/>
      <c r="CM21" s="318"/>
      <c r="CN21" s="318"/>
      <c r="CO21" s="318"/>
      <c r="CP21" s="318"/>
      <c r="CQ21" s="318"/>
      <c r="CR21" s="318"/>
      <c r="CS21" s="318"/>
      <c r="CT21" s="318"/>
      <c r="CU21" s="318"/>
      <c r="CV21" s="318"/>
      <c r="CW21" s="318"/>
      <c r="CX21" s="318"/>
      <c r="CY21" s="318"/>
      <c r="CZ21" s="318"/>
      <c r="DA21" s="318"/>
      <c r="DB21" s="318"/>
      <c r="DC21" s="318"/>
      <c r="DD21" s="318"/>
      <c r="DE21" s="318"/>
      <c r="DF21" s="318"/>
      <c r="DG21" s="318"/>
      <c r="DH21" s="318"/>
      <c r="DI21" s="318"/>
      <c r="DJ21" s="318"/>
      <c r="DK21" s="318"/>
      <c r="DL21" s="318"/>
      <c r="DM21" s="318"/>
      <c r="DN21" s="318"/>
      <c r="DO21" s="318"/>
      <c r="DP21" s="318"/>
      <c r="DQ21" s="318"/>
      <c r="DR21" s="318"/>
      <c r="DS21" s="318"/>
      <c r="DT21" s="318"/>
      <c r="DU21" s="318"/>
      <c r="DV21" s="318"/>
      <c r="DW21" s="318"/>
      <c r="DX21" s="318"/>
      <c r="DY21" s="318"/>
      <c r="DZ21" s="318"/>
      <c r="EA21" s="318"/>
      <c r="EB21" s="318"/>
      <c r="EC21" s="318"/>
      <c r="ED21" s="318"/>
      <c r="EE21" s="318"/>
      <c r="EF21" s="318"/>
      <c r="EG21" s="318"/>
      <c r="EH21" s="318"/>
      <c r="EI21" s="318"/>
      <c r="EJ21" s="318"/>
      <c r="EK21" s="318"/>
      <c r="EL21" s="318"/>
      <c r="EM21" s="318"/>
      <c r="EN21" s="318"/>
      <c r="EO21" s="318"/>
      <c r="EP21" s="318"/>
      <c r="EQ21" s="318"/>
      <c r="ER21" s="318"/>
      <c r="ES21" s="318"/>
      <c r="ET21" s="318"/>
      <c r="EU21" s="318"/>
      <c r="EV21" s="318"/>
      <c r="EW21" s="318"/>
      <c r="EX21" s="318"/>
      <c r="EY21" s="318"/>
      <c r="EZ21" s="318"/>
      <c r="FA21" s="318"/>
      <c r="FB21" s="318"/>
      <c r="FC21" s="318"/>
      <c r="FD21" s="318"/>
      <c r="FE21" s="318"/>
      <c r="FF21" s="318"/>
      <c r="FG21" s="318"/>
      <c r="FH21" s="318"/>
      <c r="FI21" s="318"/>
      <c r="FJ21" s="318"/>
      <c r="FK21" s="318"/>
      <c r="FL21" s="318"/>
      <c r="FM21" s="318"/>
      <c r="FN21" s="318"/>
      <c r="FO21" s="318"/>
      <c r="FP21" s="318"/>
      <c r="FQ21" s="318"/>
      <c r="FR21" s="318"/>
      <c r="FS21" s="318"/>
      <c r="FT21" s="318"/>
      <c r="FU21" s="318"/>
      <c r="FV21" s="318"/>
      <c r="FW21" s="318"/>
      <c r="FX21" s="318"/>
      <c r="FY21" s="318"/>
      <c r="FZ21" s="318"/>
      <c r="GA21" s="318"/>
      <c r="GB21" s="318"/>
      <c r="GC21" s="318"/>
      <c r="GD21" s="318"/>
      <c r="GE21" s="318"/>
      <c r="GF21" s="318"/>
      <c r="GG21" s="318"/>
      <c r="GH21" s="318"/>
      <c r="GI21" s="318"/>
      <c r="GJ21" s="318"/>
      <c r="GK21" s="318"/>
      <c r="GL21" s="318"/>
      <c r="GM21" s="318"/>
      <c r="GN21" s="318"/>
      <c r="GO21" s="318"/>
      <c r="GP21" s="318"/>
      <c r="GQ21" s="318"/>
      <c r="GR21" s="318"/>
      <c r="GS21" s="318"/>
      <c r="GT21" s="318"/>
      <c r="GU21" s="318"/>
      <c r="GV21" s="318"/>
      <c r="GW21" s="318"/>
      <c r="GX21" s="318"/>
      <c r="GY21" s="318"/>
      <c r="GZ21" s="318"/>
      <c r="HA21" s="318"/>
      <c r="HB21" s="318"/>
      <c r="HC21" s="318"/>
      <c r="HD21" s="318"/>
      <c r="HE21" s="318"/>
      <c r="HF21" s="318"/>
      <c r="HG21" s="318"/>
      <c r="HH21" s="318"/>
      <c r="HI21" s="318"/>
      <c r="HJ21" s="318"/>
      <c r="HK21" s="318"/>
      <c r="HL21" s="318"/>
      <c r="HM21" s="318"/>
      <c r="HN21" s="318"/>
      <c r="HO21" s="318"/>
      <c r="HP21" s="318"/>
      <c r="HQ21" s="318"/>
      <c r="HR21" s="318"/>
      <c r="HS21" s="318"/>
      <c r="HT21" s="318"/>
      <c r="HU21" s="318"/>
      <c r="HV21" s="318"/>
      <c r="HW21" s="318"/>
      <c r="HX21" s="318"/>
      <c r="HY21" s="318"/>
      <c r="HZ21" s="318"/>
      <c r="IA21" s="318"/>
      <c r="IB21" s="318"/>
      <c r="IC21" s="318"/>
      <c r="ID21" s="318"/>
      <c r="IE21" s="318"/>
      <c r="IF21" s="318"/>
      <c r="IG21" s="318"/>
      <c r="IH21" s="318"/>
      <c r="II21" s="318"/>
      <c r="IJ21" s="318"/>
      <c r="IK21" s="318"/>
      <c r="IL21" s="318"/>
      <c r="IM21" s="318"/>
      <c r="IN21" s="318"/>
      <c r="IO21" s="318"/>
      <c r="IP21" s="318"/>
      <c r="IQ21" s="318"/>
      <c r="IR21" s="318"/>
    </row>
    <row r="22" spans="1:252" ht="15">
      <c r="A22" s="286"/>
      <c r="B22" s="286"/>
      <c r="C22" s="286"/>
      <c r="D22" s="312"/>
      <c r="E22" s="312"/>
      <c r="F22" s="312"/>
      <c r="G22" s="312"/>
      <c r="H22" s="312"/>
      <c r="I22" s="286"/>
      <c r="J22" s="286"/>
      <c r="K22" s="308"/>
      <c r="L22" s="308"/>
      <c r="M22" s="308"/>
      <c r="N22" s="308"/>
      <c r="O22" s="308"/>
      <c r="P22" s="308"/>
      <c r="Q22" s="308"/>
      <c r="R22" s="308"/>
      <c r="S22" s="308"/>
      <c r="T22" s="308"/>
      <c r="U22" s="308"/>
      <c r="V22" s="308"/>
      <c r="W22" s="308"/>
      <c r="X22" s="308"/>
      <c r="Y22" s="308"/>
      <c r="Z22" s="308"/>
      <c r="AA22" s="308"/>
      <c r="AB22" s="308"/>
      <c r="AC22" s="308"/>
      <c r="AD22" s="308"/>
      <c r="AE22" s="308"/>
      <c r="AF22" s="308"/>
      <c r="AG22" s="308"/>
      <c r="AH22" s="308"/>
      <c r="AI22" s="308"/>
      <c r="AJ22" s="308"/>
      <c r="AK22" s="308"/>
      <c r="AL22" s="308"/>
      <c r="AM22" s="308"/>
      <c r="AN22" s="308"/>
      <c r="AO22" s="308"/>
      <c r="AP22" s="308"/>
      <c r="AQ22" s="308"/>
      <c r="AR22" s="308"/>
      <c r="AS22" s="308"/>
      <c r="AT22" s="308"/>
      <c r="AU22" s="308"/>
      <c r="AV22" s="308"/>
      <c r="AW22" s="308"/>
      <c r="AX22" s="308"/>
      <c r="AY22" s="308"/>
      <c r="AZ22" s="308"/>
      <c r="BA22" s="308"/>
      <c r="BB22" s="308"/>
      <c r="BC22" s="308"/>
      <c r="BD22" s="308"/>
      <c r="BE22" s="308"/>
      <c r="BF22" s="308"/>
      <c r="BG22" s="308"/>
      <c r="BH22" s="308"/>
      <c r="BI22" s="308"/>
      <c r="BJ22" s="308"/>
      <c r="BK22" s="308"/>
      <c r="BL22" s="308"/>
      <c r="BM22" s="308"/>
      <c r="BN22" s="308"/>
      <c r="BO22" s="308"/>
      <c r="BP22" s="308"/>
      <c r="BQ22" s="308"/>
      <c r="BR22" s="308"/>
      <c r="BS22" s="308"/>
      <c r="BT22" s="308"/>
      <c r="BU22" s="308"/>
      <c r="BV22" s="308"/>
      <c r="BW22" s="308"/>
      <c r="BX22" s="308"/>
      <c r="BY22" s="308"/>
      <c r="BZ22" s="308"/>
      <c r="CA22" s="308"/>
      <c r="CB22" s="308"/>
      <c r="CC22" s="308"/>
      <c r="CD22" s="308"/>
      <c r="CE22" s="308"/>
      <c r="CF22" s="308"/>
      <c r="CG22" s="308"/>
      <c r="CH22" s="308"/>
      <c r="CI22" s="308"/>
      <c r="CJ22" s="308"/>
      <c r="CK22" s="308"/>
      <c r="CL22" s="308"/>
      <c r="CM22" s="308"/>
      <c r="CN22" s="308"/>
      <c r="CO22" s="308"/>
      <c r="CP22" s="308"/>
      <c r="CQ22" s="308"/>
      <c r="CR22" s="308"/>
      <c r="CS22" s="308"/>
      <c r="CT22" s="308"/>
      <c r="CU22" s="308"/>
      <c r="CV22" s="308"/>
      <c r="CW22" s="308"/>
      <c r="CX22" s="308"/>
      <c r="CY22" s="308"/>
      <c r="CZ22" s="308"/>
      <c r="DA22" s="308"/>
      <c r="DB22" s="308"/>
      <c r="DC22" s="308"/>
      <c r="DD22" s="308"/>
      <c r="DE22" s="308"/>
      <c r="DF22" s="308"/>
      <c r="DG22" s="308"/>
      <c r="DH22" s="308"/>
      <c r="DI22" s="308"/>
      <c r="DJ22" s="308"/>
      <c r="DK22" s="308"/>
      <c r="DL22" s="308"/>
      <c r="DM22" s="308"/>
      <c r="DN22" s="308"/>
      <c r="DO22" s="308"/>
      <c r="DP22" s="308"/>
      <c r="DQ22" s="308"/>
      <c r="DR22" s="308"/>
      <c r="DS22" s="308"/>
      <c r="DT22" s="308"/>
      <c r="DU22" s="308"/>
      <c r="DV22" s="308"/>
      <c r="DW22" s="308"/>
      <c r="DX22" s="308"/>
      <c r="DY22" s="308"/>
      <c r="DZ22" s="308"/>
      <c r="EA22" s="308"/>
      <c r="EB22" s="308"/>
      <c r="EC22" s="308"/>
      <c r="ED22" s="308"/>
      <c r="EE22" s="308"/>
      <c r="EF22" s="308"/>
      <c r="EG22" s="308"/>
      <c r="EH22" s="308"/>
      <c r="EI22" s="308"/>
      <c r="EJ22" s="308"/>
      <c r="EK22" s="308"/>
      <c r="EL22" s="308"/>
      <c r="EM22" s="308"/>
      <c r="EN22" s="308"/>
      <c r="EO22" s="308"/>
      <c r="EP22" s="308"/>
      <c r="EQ22" s="308"/>
      <c r="ER22" s="308"/>
      <c r="ES22" s="308"/>
      <c r="ET22" s="308"/>
      <c r="EU22" s="308"/>
      <c r="EV22" s="308"/>
      <c r="EW22" s="308"/>
      <c r="EX22" s="308"/>
      <c r="EY22" s="308"/>
      <c r="EZ22" s="308"/>
      <c r="FA22" s="308"/>
      <c r="FB22" s="308"/>
      <c r="FC22" s="308"/>
      <c r="FD22" s="308"/>
      <c r="FE22" s="308"/>
      <c r="FF22" s="308"/>
      <c r="FG22" s="308"/>
      <c r="FH22" s="308"/>
      <c r="FI22" s="308"/>
      <c r="FJ22" s="308"/>
      <c r="FK22" s="308"/>
      <c r="FL22" s="308"/>
      <c r="FM22" s="308"/>
      <c r="FN22" s="308"/>
      <c r="FO22" s="308"/>
      <c r="FP22" s="308"/>
      <c r="FQ22" s="308"/>
      <c r="FR22" s="308"/>
      <c r="FS22" s="308"/>
      <c r="FT22" s="308"/>
      <c r="FU22" s="308"/>
      <c r="FV22" s="308"/>
      <c r="FW22" s="308"/>
      <c r="FX22" s="308"/>
      <c r="FY22" s="308"/>
      <c r="FZ22" s="308"/>
      <c r="GA22" s="308"/>
      <c r="GB22" s="308"/>
      <c r="GC22" s="308"/>
      <c r="GD22" s="308"/>
      <c r="GE22" s="308"/>
      <c r="GF22" s="308"/>
      <c r="GG22" s="308"/>
      <c r="GH22" s="308"/>
      <c r="GI22" s="308"/>
      <c r="GJ22" s="308"/>
      <c r="GK22" s="308"/>
      <c r="GL22" s="308"/>
      <c r="GM22" s="308"/>
      <c r="GN22" s="308"/>
      <c r="GO22" s="308"/>
      <c r="GP22" s="308"/>
      <c r="GQ22" s="308"/>
      <c r="GR22" s="308"/>
      <c r="GS22" s="308"/>
      <c r="GT22" s="308"/>
      <c r="GU22" s="308"/>
      <c r="GV22" s="308"/>
      <c r="GW22" s="308"/>
      <c r="GX22" s="308"/>
      <c r="GY22" s="308"/>
      <c r="GZ22" s="308"/>
      <c r="HA22" s="308"/>
      <c r="HB22" s="308"/>
      <c r="HC22" s="308"/>
      <c r="HD22" s="308"/>
      <c r="HE22" s="308"/>
      <c r="HF22" s="308"/>
      <c r="HG22" s="308"/>
      <c r="HH22" s="308"/>
      <c r="HI22" s="308"/>
      <c r="HJ22" s="308"/>
      <c r="HK22" s="308"/>
      <c r="HL22" s="308"/>
      <c r="HM22" s="308"/>
      <c r="HN22" s="308"/>
      <c r="HO22" s="308"/>
      <c r="HP22" s="308"/>
      <c r="HQ22" s="308"/>
      <c r="HR22" s="308"/>
      <c r="HS22" s="308"/>
      <c r="HT22" s="308"/>
      <c r="HU22" s="308"/>
      <c r="HV22" s="308"/>
      <c r="HW22" s="308"/>
      <c r="HX22" s="308"/>
      <c r="HY22" s="308"/>
      <c r="HZ22" s="308"/>
      <c r="IA22" s="308"/>
      <c r="IB22" s="308"/>
      <c r="IC22" s="308"/>
      <c r="ID22" s="308"/>
      <c r="IE22" s="308"/>
      <c r="IF22" s="308"/>
      <c r="IG22" s="308"/>
      <c r="IH22" s="308"/>
      <c r="II22" s="308"/>
      <c r="IJ22" s="308"/>
      <c r="IK22" s="308"/>
      <c r="IL22" s="308"/>
      <c r="IM22" s="308"/>
      <c r="IN22" s="308"/>
      <c r="IO22" s="308"/>
      <c r="IP22" s="308"/>
      <c r="IQ22" s="308"/>
      <c r="IR22" s="308"/>
    </row>
    <row r="23" spans="1:252" ht="15">
      <c r="A23" s="286"/>
      <c r="C23" s="286"/>
      <c r="D23" s="314"/>
      <c r="E23" s="314"/>
      <c r="F23" s="314"/>
      <c r="G23" s="314"/>
      <c r="H23" s="314"/>
      <c r="I23" s="286"/>
      <c r="J23" s="286"/>
      <c r="K23" s="308"/>
      <c r="L23" s="308"/>
      <c r="M23" s="308"/>
      <c r="N23" s="308"/>
      <c r="O23" s="308"/>
      <c r="P23" s="308"/>
      <c r="Q23" s="308"/>
      <c r="R23" s="308"/>
      <c r="S23" s="308"/>
      <c r="T23" s="308"/>
      <c r="U23" s="308"/>
      <c r="V23" s="308"/>
      <c r="W23" s="308"/>
      <c r="X23" s="308"/>
      <c r="Y23" s="308"/>
      <c r="Z23" s="308"/>
      <c r="AA23" s="308"/>
      <c r="AB23" s="308"/>
      <c r="AC23" s="308"/>
      <c r="AD23" s="308"/>
      <c r="AE23" s="308"/>
      <c r="AF23" s="308"/>
      <c r="AG23" s="308"/>
      <c r="AH23" s="308"/>
      <c r="AI23" s="308"/>
      <c r="AJ23" s="308"/>
      <c r="AK23" s="308"/>
      <c r="AL23" s="308"/>
      <c r="AM23" s="308"/>
      <c r="AN23" s="308"/>
      <c r="AO23" s="308"/>
      <c r="AP23" s="308"/>
      <c r="AQ23" s="308"/>
      <c r="AR23" s="308"/>
      <c r="AS23" s="308"/>
      <c r="AT23" s="308"/>
      <c r="AU23" s="308"/>
      <c r="AV23" s="308"/>
      <c r="AW23" s="308"/>
      <c r="AX23" s="308"/>
      <c r="AY23" s="308"/>
      <c r="AZ23" s="308"/>
      <c r="BA23" s="308"/>
      <c r="BB23" s="308"/>
      <c r="BC23" s="308"/>
      <c r="BD23" s="308"/>
      <c r="BE23" s="308"/>
      <c r="BF23" s="308"/>
      <c r="BG23" s="308"/>
      <c r="BH23" s="308"/>
      <c r="BI23" s="308"/>
      <c r="BJ23" s="308"/>
      <c r="BK23" s="308"/>
      <c r="BL23" s="308"/>
      <c r="BM23" s="308"/>
      <c r="BN23" s="308"/>
      <c r="BO23" s="308"/>
      <c r="BP23" s="308"/>
      <c r="BQ23" s="308"/>
      <c r="BR23" s="308"/>
      <c r="BS23" s="308"/>
      <c r="BT23" s="308"/>
      <c r="BU23" s="308"/>
      <c r="BV23" s="308"/>
      <c r="BW23" s="308"/>
      <c r="BX23" s="308"/>
      <c r="BY23" s="308"/>
      <c r="BZ23" s="308"/>
      <c r="CA23" s="308"/>
      <c r="CB23" s="308"/>
      <c r="CC23" s="308"/>
      <c r="CD23" s="308"/>
      <c r="CE23" s="308"/>
      <c r="CF23" s="308"/>
      <c r="CG23" s="308"/>
      <c r="CH23" s="308"/>
      <c r="CI23" s="308"/>
      <c r="CJ23" s="308"/>
      <c r="CK23" s="308"/>
      <c r="CL23" s="308"/>
      <c r="CM23" s="308"/>
      <c r="CN23" s="308"/>
      <c r="CO23" s="308"/>
      <c r="CP23" s="308"/>
      <c r="CQ23" s="308"/>
      <c r="CR23" s="308"/>
      <c r="CS23" s="308"/>
      <c r="CT23" s="308"/>
      <c r="CU23" s="308"/>
      <c r="CV23" s="308"/>
      <c r="CW23" s="308"/>
      <c r="CX23" s="308"/>
      <c r="CY23" s="308"/>
      <c r="CZ23" s="308"/>
      <c r="DA23" s="308"/>
      <c r="DB23" s="308"/>
      <c r="DC23" s="308"/>
      <c r="DD23" s="308"/>
      <c r="DE23" s="308"/>
      <c r="DF23" s="308"/>
      <c r="DG23" s="308"/>
      <c r="DH23" s="308"/>
      <c r="DI23" s="308"/>
      <c r="DJ23" s="308"/>
      <c r="DK23" s="308"/>
      <c r="DL23" s="308"/>
      <c r="DM23" s="308"/>
      <c r="DN23" s="308"/>
      <c r="DO23" s="308"/>
      <c r="DP23" s="308"/>
      <c r="DQ23" s="308"/>
      <c r="DR23" s="308"/>
      <c r="DS23" s="308"/>
      <c r="DT23" s="308"/>
      <c r="DU23" s="308"/>
      <c r="DV23" s="308"/>
      <c r="DW23" s="308"/>
      <c r="DX23" s="308"/>
      <c r="DY23" s="308"/>
      <c r="DZ23" s="308"/>
      <c r="EA23" s="308"/>
      <c r="EB23" s="308"/>
      <c r="EC23" s="308"/>
      <c r="ED23" s="308"/>
      <c r="EE23" s="308"/>
      <c r="EF23" s="308"/>
      <c r="EG23" s="308"/>
      <c r="EH23" s="308"/>
      <c r="EI23" s="308"/>
      <c r="EJ23" s="308"/>
      <c r="EK23" s="308"/>
      <c r="EL23" s="308"/>
      <c r="EM23" s="308"/>
      <c r="EN23" s="308"/>
      <c r="EO23" s="308"/>
      <c r="EP23" s="308"/>
      <c r="EQ23" s="308"/>
      <c r="ER23" s="308"/>
      <c r="ES23" s="308"/>
      <c r="ET23" s="308"/>
      <c r="EU23" s="308"/>
      <c r="EV23" s="308"/>
      <c r="EW23" s="308"/>
      <c r="EX23" s="308"/>
      <c r="EY23" s="308"/>
      <c r="EZ23" s="308"/>
      <c r="FA23" s="308"/>
      <c r="FB23" s="308"/>
      <c r="FC23" s="308"/>
      <c r="FD23" s="308"/>
      <c r="FE23" s="308"/>
      <c r="FF23" s="308"/>
      <c r="FG23" s="308"/>
      <c r="FH23" s="308"/>
      <c r="FI23" s="308"/>
      <c r="FJ23" s="308"/>
      <c r="FK23" s="308"/>
      <c r="FL23" s="308"/>
      <c r="FM23" s="308"/>
      <c r="FN23" s="308"/>
      <c r="FO23" s="308"/>
      <c r="FP23" s="308"/>
      <c r="FQ23" s="308"/>
      <c r="FR23" s="308"/>
      <c r="FS23" s="308"/>
      <c r="FT23" s="308"/>
      <c r="FU23" s="308"/>
      <c r="FV23" s="308"/>
      <c r="FW23" s="308"/>
      <c r="FX23" s="308"/>
      <c r="FY23" s="308"/>
      <c r="FZ23" s="308"/>
      <c r="GA23" s="308"/>
      <c r="GB23" s="308"/>
      <c r="GC23" s="308"/>
      <c r="GD23" s="308"/>
      <c r="GE23" s="308"/>
      <c r="GF23" s="308"/>
      <c r="GG23" s="308"/>
      <c r="GH23" s="308"/>
      <c r="GI23" s="308"/>
      <c r="GJ23" s="308"/>
      <c r="GK23" s="308"/>
      <c r="GL23" s="308"/>
      <c r="GM23" s="308"/>
      <c r="GN23" s="308"/>
      <c r="GO23" s="308"/>
      <c r="GP23" s="308"/>
      <c r="GQ23" s="308"/>
      <c r="GR23" s="308"/>
      <c r="GS23" s="308"/>
      <c r="GT23" s="308"/>
      <c r="GU23" s="308"/>
      <c r="GV23" s="308"/>
      <c r="GW23" s="308"/>
      <c r="GX23" s="308"/>
      <c r="GY23" s="308"/>
      <c r="GZ23" s="308"/>
      <c r="HA23" s="308"/>
      <c r="HB23" s="308"/>
      <c r="HC23" s="308"/>
      <c r="HD23" s="308"/>
      <c r="HE23" s="308"/>
      <c r="HF23" s="308"/>
      <c r="HG23" s="308"/>
      <c r="HH23" s="308"/>
      <c r="HI23" s="308"/>
      <c r="HJ23" s="308"/>
      <c r="HK23" s="308"/>
      <c r="HL23" s="308"/>
      <c r="HM23" s="308"/>
      <c r="HN23" s="308"/>
      <c r="HO23" s="308"/>
      <c r="HP23" s="308"/>
      <c r="HQ23" s="308"/>
      <c r="HR23" s="308"/>
      <c r="HS23" s="308"/>
      <c r="HT23" s="308"/>
      <c r="HU23" s="308"/>
      <c r="HV23" s="308"/>
      <c r="HW23" s="308"/>
      <c r="HX23" s="308"/>
      <c r="HY23" s="308"/>
      <c r="HZ23" s="308"/>
      <c r="IA23" s="308"/>
      <c r="IB23" s="308"/>
      <c r="IC23" s="308"/>
      <c r="ID23" s="308"/>
      <c r="IE23" s="308"/>
      <c r="IF23" s="308"/>
      <c r="IG23" s="308"/>
      <c r="IH23" s="308"/>
      <c r="II23" s="308"/>
      <c r="IJ23" s="308"/>
      <c r="IK23" s="308"/>
      <c r="IL23" s="308"/>
      <c r="IM23" s="308"/>
      <c r="IN23" s="308"/>
      <c r="IO23" s="308"/>
      <c r="IP23" s="308"/>
      <c r="IQ23" s="308"/>
      <c r="IR23" s="308"/>
    </row>
    <row r="24" spans="1:252" ht="15">
      <c r="A24" s="286"/>
      <c r="C24" s="286"/>
      <c r="D24" s="314"/>
      <c r="E24" s="314"/>
      <c r="F24" s="314"/>
      <c r="G24" s="314"/>
      <c r="H24" s="314"/>
      <c r="I24" s="286"/>
      <c r="J24" s="286"/>
      <c r="K24" s="308"/>
      <c r="L24" s="308"/>
      <c r="M24" s="308"/>
      <c r="N24" s="308"/>
      <c r="O24" s="308"/>
      <c r="P24" s="308"/>
      <c r="Q24" s="308"/>
      <c r="R24" s="308"/>
      <c r="S24" s="308"/>
      <c r="T24" s="308"/>
      <c r="U24" s="308"/>
      <c r="V24" s="308"/>
      <c r="W24" s="308"/>
      <c r="X24" s="308"/>
      <c r="Y24" s="308"/>
      <c r="Z24" s="308"/>
      <c r="AA24" s="308"/>
      <c r="AB24" s="308"/>
      <c r="AC24" s="308"/>
      <c r="AD24" s="308"/>
      <c r="AE24" s="308"/>
      <c r="AF24" s="308"/>
      <c r="AG24" s="308"/>
      <c r="AH24" s="308"/>
      <c r="AI24" s="308"/>
      <c r="AJ24" s="308"/>
      <c r="AK24" s="308"/>
      <c r="AL24" s="308"/>
      <c r="AM24" s="308"/>
      <c r="AN24" s="308"/>
      <c r="AO24" s="308"/>
      <c r="AP24" s="308"/>
      <c r="AQ24" s="308"/>
      <c r="AR24" s="308"/>
      <c r="AS24" s="308"/>
      <c r="AT24" s="308"/>
      <c r="AU24" s="308"/>
      <c r="AV24" s="308"/>
      <c r="AW24" s="308"/>
      <c r="AX24" s="308"/>
      <c r="AY24" s="308"/>
      <c r="AZ24" s="308"/>
      <c r="BA24" s="308"/>
      <c r="BB24" s="308"/>
      <c r="BC24" s="308"/>
      <c r="BD24" s="308"/>
      <c r="BE24" s="308"/>
      <c r="BF24" s="308"/>
      <c r="BG24" s="308"/>
      <c r="BH24" s="308"/>
      <c r="BI24" s="308"/>
      <c r="BJ24" s="308"/>
      <c r="BK24" s="308"/>
      <c r="BL24" s="308"/>
      <c r="BM24" s="308"/>
      <c r="BN24" s="308"/>
      <c r="BO24" s="308"/>
      <c r="BP24" s="308"/>
      <c r="BQ24" s="308"/>
      <c r="BR24" s="308"/>
      <c r="BS24" s="308"/>
      <c r="BT24" s="308"/>
      <c r="BU24" s="308"/>
      <c r="BV24" s="308"/>
      <c r="BW24" s="308"/>
      <c r="BX24" s="308"/>
      <c r="BY24" s="308"/>
      <c r="BZ24" s="308"/>
      <c r="CA24" s="308"/>
      <c r="CB24" s="308"/>
      <c r="CC24" s="308"/>
      <c r="CD24" s="308"/>
      <c r="CE24" s="308"/>
      <c r="CF24" s="308"/>
      <c r="CG24" s="308"/>
      <c r="CH24" s="308"/>
      <c r="CI24" s="308"/>
      <c r="CJ24" s="308"/>
      <c r="CK24" s="308"/>
      <c r="CL24" s="308"/>
      <c r="CM24" s="308"/>
      <c r="CN24" s="308"/>
      <c r="CO24" s="308"/>
      <c r="CP24" s="308"/>
      <c r="CQ24" s="308"/>
      <c r="CR24" s="308"/>
      <c r="CS24" s="308"/>
      <c r="CT24" s="308"/>
      <c r="CU24" s="308"/>
      <c r="CV24" s="308"/>
      <c r="CW24" s="308"/>
      <c r="CX24" s="308"/>
      <c r="CY24" s="308"/>
      <c r="CZ24" s="308"/>
      <c r="DA24" s="308"/>
      <c r="DB24" s="308"/>
      <c r="DC24" s="308"/>
      <c r="DD24" s="308"/>
      <c r="DE24" s="308"/>
      <c r="DF24" s="308"/>
      <c r="DG24" s="308"/>
      <c r="DH24" s="308"/>
      <c r="DI24" s="308"/>
      <c r="DJ24" s="308"/>
      <c r="DK24" s="308"/>
      <c r="DL24" s="308"/>
      <c r="DM24" s="308"/>
      <c r="DN24" s="308"/>
      <c r="DO24" s="308"/>
      <c r="DP24" s="308"/>
      <c r="DQ24" s="308"/>
      <c r="DR24" s="308"/>
      <c r="DS24" s="308"/>
      <c r="DT24" s="308"/>
      <c r="DU24" s="308"/>
      <c r="DV24" s="308"/>
      <c r="DW24" s="308"/>
      <c r="DX24" s="308"/>
      <c r="DY24" s="308"/>
      <c r="DZ24" s="308"/>
      <c r="EA24" s="308"/>
      <c r="EB24" s="308"/>
      <c r="EC24" s="308"/>
      <c r="ED24" s="308"/>
      <c r="EE24" s="308"/>
      <c r="EF24" s="308"/>
      <c r="EG24" s="308"/>
      <c r="EH24" s="308"/>
      <c r="EI24" s="308"/>
      <c r="EJ24" s="308"/>
      <c r="EK24" s="308"/>
      <c r="EL24" s="308"/>
      <c r="EM24" s="308"/>
      <c r="EN24" s="308"/>
      <c r="EO24" s="308"/>
      <c r="EP24" s="308"/>
      <c r="EQ24" s="308"/>
      <c r="ER24" s="308"/>
      <c r="ES24" s="308"/>
      <c r="ET24" s="308"/>
      <c r="EU24" s="308"/>
      <c r="EV24" s="308"/>
      <c r="EW24" s="308"/>
      <c r="EX24" s="308"/>
      <c r="EY24" s="308"/>
      <c r="EZ24" s="308"/>
      <c r="FA24" s="308"/>
      <c r="FB24" s="308"/>
      <c r="FC24" s="308"/>
      <c r="FD24" s="308"/>
      <c r="FE24" s="308"/>
      <c r="FF24" s="308"/>
      <c r="FG24" s="308"/>
      <c r="FH24" s="308"/>
      <c r="FI24" s="308"/>
      <c r="FJ24" s="308"/>
      <c r="FK24" s="308"/>
      <c r="FL24" s="308"/>
      <c r="FM24" s="308"/>
      <c r="FN24" s="308"/>
      <c r="FO24" s="308"/>
      <c r="FP24" s="308"/>
      <c r="FQ24" s="308"/>
      <c r="FR24" s="308"/>
      <c r="FS24" s="308"/>
      <c r="FT24" s="308"/>
      <c r="FU24" s="308"/>
      <c r="FV24" s="308"/>
      <c r="FW24" s="308"/>
      <c r="FX24" s="308"/>
      <c r="FY24" s="308"/>
      <c r="FZ24" s="308"/>
      <c r="GA24" s="308"/>
      <c r="GB24" s="308"/>
      <c r="GC24" s="308"/>
      <c r="GD24" s="308"/>
      <c r="GE24" s="308"/>
      <c r="GF24" s="308"/>
      <c r="GG24" s="308"/>
      <c r="GH24" s="308"/>
      <c r="GI24" s="308"/>
      <c r="GJ24" s="308"/>
      <c r="GK24" s="308"/>
      <c r="GL24" s="308"/>
      <c r="GM24" s="308"/>
      <c r="GN24" s="308"/>
      <c r="GO24" s="308"/>
      <c r="GP24" s="308"/>
      <c r="GQ24" s="308"/>
      <c r="GR24" s="308"/>
      <c r="GS24" s="308"/>
      <c r="GT24" s="308"/>
      <c r="GU24" s="308"/>
      <c r="GV24" s="308"/>
      <c r="GW24" s="308"/>
      <c r="GX24" s="308"/>
      <c r="GY24" s="308"/>
      <c r="GZ24" s="308"/>
      <c r="HA24" s="308"/>
      <c r="HB24" s="308"/>
      <c r="HC24" s="308"/>
      <c r="HD24" s="308"/>
      <c r="HE24" s="308"/>
      <c r="HF24" s="308"/>
      <c r="HG24" s="308"/>
      <c r="HH24" s="308"/>
      <c r="HI24" s="308"/>
      <c r="HJ24" s="308"/>
      <c r="HK24" s="308"/>
      <c r="HL24" s="308"/>
      <c r="HM24" s="308"/>
      <c r="HN24" s="308"/>
      <c r="HO24" s="308"/>
      <c r="HP24" s="308"/>
      <c r="HQ24" s="308"/>
      <c r="HR24" s="308"/>
      <c r="HS24" s="308"/>
      <c r="HT24" s="308"/>
      <c r="HU24" s="308"/>
      <c r="HV24" s="308"/>
      <c r="HW24" s="308"/>
      <c r="HX24" s="308"/>
      <c r="HY24" s="308"/>
      <c r="HZ24" s="308"/>
      <c r="IA24" s="308"/>
      <c r="IB24" s="308"/>
      <c r="IC24" s="308"/>
      <c r="ID24" s="308"/>
      <c r="IE24" s="308"/>
      <c r="IF24" s="308"/>
      <c r="IG24" s="308"/>
      <c r="IH24" s="308"/>
      <c r="II24" s="308"/>
      <c r="IJ24" s="308"/>
      <c r="IK24" s="308"/>
      <c r="IL24" s="308"/>
      <c r="IM24" s="308"/>
      <c r="IN24" s="308"/>
      <c r="IO24" s="308"/>
      <c r="IP24" s="308"/>
      <c r="IQ24" s="308"/>
      <c r="IR24" s="308"/>
    </row>
    <row r="25" spans="1:252" ht="15">
      <c r="A25" s="286"/>
      <c r="C25" s="286"/>
      <c r="D25" s="314"/>
      <c r="E25" s="314"/>
      <c r="F25" s="314"/>
      <c r="G25" s="314"/>
      <c r="H25" s="314"/>
      <c r="I25" s="286"/>
      <c r="J25" s="286"/>
      <c r="K25" s="308"/>
      <c r="L25" s="308"/>
      <c r="M25" s="308"/>
      <c r="N25" s="308"/>
      <c r="O25" s="308"/>
      <c r="P25" s="308"/>
      <c r="Q25" s="308"/>
      <c r="R25" s="308"/>
      <c r="S25" s="308"/>
      <c r="T25" s="308"/>
      <c r="U25" s="308"/>
      <c r="V25" s="308"/>
      <c r="W25" s="308"/>
      <c r="X25" s="308"/>
      <c r="Y25" s="308"/>
      <c r="Z25" s="308"/>
      <c r="AA25" s="308"/>
      <c r="AB25" s="308"/>
      <c r="AC25" s="308"/>
      <c r="AD25" s="308"/>
      <c r="AE25" s="308"/>
      <c r="AF25" s="308"/>
      <c r="AG25" s="308"/>
      <c r="AH25" s="308"/>
      <c r="AI25" s="308"/>
      <c r="AJ25" s="308"/>
      <c r="AK25" s="308"/>
      <c r="AL25" s="308"/>
      <c r="AM25" s="308"/>
      <c r="AN25" s="308"/>
      <c r="AO25" s="308"/>
      <c r="AP25" s="308"/>
      <c r="AQ25" s="308"/>
      <c r="AR25" s="308"/>
      <c r="AS25" s="308"/>
      <c r="AT25" s="308"/>
      <c r="AU25" s="308"/>
      <c r="AV25" s="308"/>
      <c r="AW25" s="308"/>
      <c r="AX25" s="308"/>
      <c r="AY25" s="308"/>
      <c r="AZ25" s="308"/>
      <c r="BA25" s="308"/>
      <c r="BB25" s="308"/>
      <c r="BC25" s="308"/>
      <c r="BD25" s="308"/>
      <c r="BE25" s="308"/>
      <c r="BF25" s="308"/>
      <c r="BG25" s="308"/>
      <c r="BH25" s="308"/>
      <c r="BI25" s="308"/>
      <c r="BJ25" s="308"/>
      <c r="BK25" s="308"/>
      <c r="BL25" s="308"/>
      <c r="BM25" s="308"/>
      <c r="BN25" s="308"/>
      <c r="BO25" s="308"/>
      <c r="BP25" s="308"/>
      <c r="BQ25" s="308"/>
      <c r="BR25" s="308"/>
      <c r="BS25" s="308"/>
      <c r="BT25" s="308"/>
      <c r="BU25" s="308"/>
      <c r="BV25" s="308"/>
      <c r="BW25" s="308"/>
      <c r="BX25" s="308"/>
      <c r="BY25" s="308"/>
      <c r="BZ25" s="308"/>
      <c r="CA25" s="308"/>
      <c r="CB25" s="308"/>
      <c r="CC25" s="308"/>
      <c r="CD25" s="308"/>
      <c r="CE25" s="308"/>
      <c r="CF25" s="308"/>
      <c r="CG25" s="308"/>
      <c r="CH25" s="308"/>
      <c r="CI25" s="308"/>
      <c r="CJ25" s="308"/>
      <c r="CK25" s="308"/>
      <c r="CL25" s="308"/>
      <c r="CM25" s="308"/>
      <c r="CN25" s="308"/>
      <c r="CO25" s="308"/>
      <c r="CP25" s="308"/>
      <c r="CQ25" s="308"/>
      <c r="CR25" s="308"/>
      <c r="CS25" s="308"/>
      <c r="CT25" s="308"/>
      <c r="CU25" s="308"/>
      <c r="CV25" s="308"/>
      <c r="CW25" s="308"/>
      <c r="CX25" s="308"/>
      <c r="CY25" s="308"/>
      <c r="CZ25" s="308"/>
      <c r="DA25" s="308"/>
      <c r="DB25" s="308"/>
      <c r="DC25" s="308"/>
      <c r="DD25" s="308"/>
      <c r="DE25" s="308"/>
      <c r="DF25" s="308"/>
      <c r="DG25" s="308"/>
      <c r="DH25" s="308"/>
      <c r="DI25" s="308"/>
      <c r="DJ25" s="308"/>
      <c r="DK25" s="308"/>
      <c r="DL25" s="308"/>
      <c r="DM25" s="308"/>
      <c r="DN25" s="308"/>
      <c r="DO25" s="308"/>
      <c r="DP25" s="308"/>
      <c r="DQ25" s="308"/>
      <c r="DR25" s="308"/>
      <c r="DS25" s="308"/>
      <c r="DT25" s="308"/>
      <c r="DU25" s="308"/>
      <c r="DV25" s="308"/>
      <c r="DW25" s="308"/>
      <c r="DX25" s="308"/>
      <c r="DY25" s="308"/>
      <c r="DZ25" s="308"/>
      <c r="EA25" s="308"/>
      <c r="EB25" s="308"/>
      <c r="EC25" s="308"/>
      <c r="ED25" s="308"/>
      <c r="EE25" s="308"/>
      <c r="EF25" s="308"/>
      <c r="EG25" s="308"/>
      <c r="EH25" s="308"/>
      <c r="EI25" s="308"/>
      <c r="EJ25" s="308"/>
      <c r="EK25" s="308"/>
      <c r="EL25" s="308"/>
      <c r="EM25" s="308"/>
      <c r="EN25" s="308"/>
      <c r="EO25" s="308"/>
      <c r="EP25" s="308"/>
      <c r="EQ25" s="308"/>
      <c r="ER25" s="308"/>
      <c r="ES25" s="308"/>
      <c r="ET25" s="308"/>
      <c r="EU25" s="308"/>
      <c r="EV25" s="308"/>
      <c r="EW25" s="308"/>
      <c r="EX25" s="308"/>
      <c r="EY25" s="308"/>
      <c r="EZ25" s="308"/>
      <c r="FA25" s="308"/>
      <c r="FB25" s="308"/>
      <c r="FC25" s="308"/>
      <c r="FD25" s="308"/>
      <c r="FE25" s="308"/>
      <c r="FF25" s="308"/>
      <c r="FG25" s="308"/>
      <c r="FH25" s="308"/>
      <c r="FI25" s="308"/>
      <c r="FJ25" s="308"/>
      <c r="FK25" s="308"/>
      <c r="FL25" s="308"/>
      <c r="FM25" s="308"/>
      <c r="FN25" s="308"/>
      <c r="FO25" s="308"/>
      <c r="FP25" s="308"/>
      <c r="FQ25" s="308"/>
      <c r="FR25" s="308"/>
      <c r="FS25" s="308"/>
      <c r="FT25" s="308"/>
      <c r="FU25" s="308"/>
      <c r="FV25" s="308"/>
      <c r="FW25" s="308"/>
      <c r="FX25" s="308"/>
      <c r="FY25" s="308"/>
      <c r="FZ25" s="308"/>
      <c r="GA25" s="308"/>
      <c r="GB25" s="308"/>
      <c r="GC25" s="308"/>
      <c r="GD25" s="308"/>
      <c r="GE25" s="308"/>
      <c r="GF25" s="308"/>
      <c r="GG25" s="308"/>
      <c r="GH25" s="308"/>
      <c r="GI25" s="308"/>
      <c r="GJ25" s="308"/>
      <c r="GK25" s="308"/>
      <c r="GL25" s="308"/>
      <c r="GM25" s="308"/>
      <c r="GN25" s="308"/>
      <c r="GO25" s="308"/>
      <c r="GP25" s="308"/>
      <c r="GQ25" s="308"/>
      <c r="GR25" s="308"/>
      <c r="GS25" s="308"/>
      <c r="GT25" s="308"/>
      <c r="GU25" s="308"/>
      <c r="GV25" s="308"/>
      <c r="GW25" s="308"/>
      <c r="GX25" s="308"/>
      <c r="GY25" s="308"/>
      <c r="GZ25" s="308"/>
      <c r="HA25" s="308"/>
      <c r="HB25" s="308"/>
      <c r="HC25" s="308"/>
      <c r="HD25" s="308"/>
      <c r="HE25" s="308"/>
      <c r="HF25" s="308"/>
      <c r="HG25" s="308"/>
      <c r="HH25" s="308"/>
      <c r="HI25" s="308"/>
      <c r="HJ25" s="308"/>
      <c r="HK25" s="308"/>
      <c r="HL25" s="308"/>
      <c r="HM25" s="308"/>
      <c r="HN25" s="308"/>
      <c r="HO25" s="308"/>
      <c r="HP25" s="308"/>
      <c r="HQ25" s="308"/>
      <c r="HR25" s="308"/>
      <c r="HS25" s="308"/>
      <c r="HT25" s="308"/>
      <c r="HU25" s="308"/>
      <c r="HV25" s="308"/>
      <c r="HW25" s="308"/>
      <c r="HX25" s="308"/>
      <c r="HY25" s="308"/>
      <c r="HZ25" s="308"/>
      <c r="IA25" s="308"/>
      <c r="IB25" s="308"/>
      <c r="IC25" s="308"/>
      <c r="ID25" s="308"/>
      <c r="IE25" s="308"/>
      <c r="IF25" s="308"/>
      <c r="IG25" s="308"/>
      <c r="IH25" s="308"/>
      <c r="II25" s="308"/>
      <c r="IJ25" s="308"/>
      <c r="IK25" s="308"/>
      <c r="IL25" s="308"/>
      <c r="IM25" s="308"/>
      <c r="IN25" s="308"/>
      <c r="IO25" s="308"/>
      <c r="IP25" s="308"/>
      <c r="IQ25" s="308"/>
      <c r="IR25" s="308"/>
    </row>
    <row r="26" spans="1:252" s="319" customFormat="1" ht="14.5">
      <c r="A26" s="309"/>
      <c r="B26" s="309"/>
      <c r="C26" s="286"/>
      <c r="D26" s="314"/>
      <c r="E26" s="314"/>
      <c r="F26" s="314"/>
      <c r="G26" s="314"/>
      <c r="H26" s="314"/>
      <c r="I26" s="309"/>
      <c r="J26" s="309"/>
      <c r="K26" s="309"/>
      <c r="L26" s="318"/>
      <c r="M26" s="318"/>
      <c r="N26" s="318"/>
      <c r="O26" s="318"/>
      <c r="P26" s="318"/>
      <c r="Q26" s="318"/>
      <c r="R26" s="318"/>
      <c r="S26" s="318"/>
      <c r="T26" s="318"/>
      <c r="U26" s="318"/>
      <c r="V26" s="318"/>
      <c r="W26" s="318"/>
      <c r="X26" s="318"/>
      <c r="Y26" s="318"/>
      <c r="Z26" s="318"/>
      <c r="AA26" s="318"/>
      <c r="AB26" s="318"/>
      <c r="AC26" s="318"/>
      <c r="AD26" s="318"/>
      <c r="AE26" s="318"/>
      <c r="AF26" s="318"/>
      <c r="AG26" s="318"/>
      <c r="AH26" s="318"/>
      <c r="AI26" s="318"/>
      <c r="AJ26" s="318"/>
      <c r="AK26" s="318"/>
      <c r="AL26" s="318"/>
      <c r="AM26" s="318"/>
      <c r="AN26" s="318"/>
      <c r="AO26" s="318"/>
      <c r="AP26" s="318"/>
      <c r="AQ26" s="318"/>
      <c r="AR26" s="318"/>
      <c r="AS26" s="318"/>
      <c r="AT26" s="318"/>
      <c r="AU26" s="318"/>
      <c r="AV26" s="318"/>
      <c r="AW26" s="318"/>
      <c r="AX26" s="318"/>
      <c r="AY26" s="318"/>
      <c r="AZ26" s="318"/>
      <c r="BA26" s="318"/>
      <c r="BB26" s="318"/>
      <c r="BC26" s="318"/>
      <c r="BD26" s="318"/>
      <c r="BE26" s="318"/>
      <c r="BF26" s="318"/>
      <c r="BG26" s="318"/>
      <c r="BH26" s="318"/>
      <c r="BI26" s="318"/>
      <c r="BJ26" s="318"/>
      <c r="BK26" s="318"/>
      <c r="BL26" s="318"/>
      <c r="BM26" s="318"/>
      <c r="BN26" s="318"/>
      <c r="BO26" s="318"/>
      <c r="BP26" s="318"/>
      <c r="BQ26" s="318"/>
      <c r="BR26" s="318"/>
      <c r="BS26" s="318"/>
      <c r="BT26" s="318"/>
      <c r="BU26" s="318"/>
      <c r="BV26" s="318"/>
      <c r="BW26" s="318"/>
      <c r="BX26" s="318"/>
      <c r="BY26" s="318"/>
      <c r="BZ26" s="318"/>
      <c r="CA26" s="318"/>
      <c r="CB26" s="318"/>
      <c r="CC26" s="318"/>
      <c r="CD26" s="318"/>
      <c r="CE26" s="318"/>
      <c r="CF26" s="318"/>
      <c r="CG26" s="318"/>
      <c r="CH26" s="318"/>
      <c r="CI26" s="318"/>
      <c r="CJ26" s="318"/>
      <c r="CK26" s="318"/>
      <c r="CL26" s="318"/>
      <c r="CM26" s="318"/>
      <c r="CN26" s="318"/>
      <c r="CO26" s="318"/>
      <c r="CP26" s="318"/>
      <c r="CQ26" s="318"/>
      <c r="CR26" s="318"/>
      <c r="CS26" s="318"/>
      <c r="CT26" s="318"/>
      <c r="CU26" s="318"/>
      <c r="CV26" s="318"/>
      <c r="CW26" s="318"/>
      <c r="CX26" s="318"/>
      <c r="CY26" s="318"/>
      <c r="CZ26" s="318"/>
      <c r="DA26" s="318"/>
      <c r="DB26" s="318"/>
      <c r="DC26" s="318"/>
      <c r="DD26" s="318"/>
      <c r="DE26" s="318"/>
      <c r="DF26" s="318"/>
      <c r="DG26" s="318"/>
      <c r="DH26" s="318"/>
      <c r="DI26" s="318"/>
      <c r="DJ26" s="318"/>
      <c r="DK26" s="318"/>
      <c r="DL26" s="318"/>
      <c r="DM26" s="318"/>
      <c r="DN26" s="318"/>
      <c r="DO26" s="318"/>
      <c r="DP26" s="318"/>
      <c r="DQ26" s="318"/>
      <c r="DR26" s="318"/>
      <c r="DS26" s="318"/>
      <c r="DT26" s="318"/>
      <c r="DU26" s="318"/>
      <c r="DV26" s="318"/>
      <c r="DW26" s="318"/>
      <c r="DX26" s="318"/>
      <c r="DY26" s="318"/>
      <c r="DZ26" s="318"/>
      <c r="EA26" s="318"/>
      <c r="EB26" s="318"/>
      <c r="EC26" s="318"/>
      <c r="ED26" s="318"/>
      <c r="EE26" s="318"/>
      <c r="EF26" s="318"/>
      <c r="EG26" s="318"/>
      <c r="EH26" s="318"/>
      <c r="EI26" s="318"/>
      <c r="EJ26" s="318"/>
      <c r="EK26" s="318"/>
      <c r="EL26" s="318"/>
      <c r="EM26" s="318"/>
      <c r="EN26" s="318"/>
      <c r="EO26" s="318"/>
      <c r="EP26" s="318"/>
      <c r="EQ26" s="318"/>
      <c r="ER26" s="318"/>
      <c r="ES26" s="318"/>
      <c r="ET26" s="318"/>
      <c r="EU26" s="318"/>
      <c r="EV26" s="318"/>
      <c r="EW26" s="318"/>
      <c r="EX26" s="318"/>
      <c r="EY26" s="318"/>
      <c r="EZ26" s="318"/>
      <c r="FA26" s="318"/>
      <c r="FB26" s="318"/>
      <c r="FC26" s="318"/>
      <c r="FD26" s="318"/>
      <c r="FE26" s="318"/>
      <c r="FF26" s="318"/>
      <c r="FG26" s="318"/>
      <c r="FH26" s="318"/>
      <c r="FI26" s="318"/>
      <c r="FJ26" s="318"/>
      <c r="FK26" s="318"/>
      <c r="FL26" s="318"/>
      <c r="FM26" s="318"/>
      <c r="FN26" s="318"/>
      <c r="FO26" s="318"/>
      <c r="FP26" s="318"/>
      <c r="FQ26" s="318"/>
      <c r="FR26" s="318"/>
      <c r="FS26" s="318"/>
      <c r="FT26" s="318"/>
      <c r="FU26" s="318"/>
      <c r="FV26" s="318"/>
      <c r="FW26" s="318"/>
      <c r="FX26" s="318"/>
      <c r="FY26" s="318"/>
      <c r="FZ26" s="318"/>
      <c r="GA26" s="318"/>
      <c r="GB26" s="318"/>
      <c r="GC26" s="318"/>
      <c r="GD26" s="318"/>
      <c r="GE26" s="318"/>
      <c r="GF26" s="318"/>
      <c r="GG26" s="318"/>
      <c r="GH26" s="318"/>
      <c r="GI26" s="318"/>
      <c r="GJ26" s="318"/>
      <c r="GK26" s="318"/>
      <c r="GL26" s="318"/>
      <c r="GM26" s="318"/>
      <c r="GN26" s="318"/>
      <c r="GO26" s="318"/>
      <c r="GP26" s="318"/>
      <c r="GQ26" s="318"/>
      <c r="GR26" s="318"/>
      <c r="GS26" s="318"/>
      <c r="GT26" s="318"/>
      <c r="GU26" s="318"/>
      <c r="GV26" s="318"/>
      <c r="GW26" s="318"/>
      <c r="GX26" s="318"/>
      <c r="GY26" s="318"/>
      <c r="GZ26" s="318"/>
      <c r="HA26" s="318"/>
      <c r="HB26" s="318"/>
      <c r="HC26" s="318"/>
      <c r="HD26" s="318"/>
      <c r="HE26" s="318"/>
      <c r="HF26" s="318"/>
      <c r="HG26" s="318"/>
      <c r="HH26" s="318"/>
      <c r="HI26" s="318"/>
      <c r="HJ26" s="318"/>
      <c r="HK26" s="318"/>
      <c r="HL26" s="318"/>
      <c r="HM26" s="318"/>
      <c r="HN26" s="318"/>
      <c r="HO26" s="318"/>
      <c r="HP26" s="318"/>
      <c r="HQ26" s="318"/>
      <c r="HR26" s="318"/>
      <c r="HS26" s="318"/>
      <c r="HT26" s="318"/>
      <c r="HU26" s="318"/>
      <c r="HV26" s="318"/>
      <c r="HW26" s="318"/>
      <c r="HX26" s="318"/>
      <c r="HY26" s="318"/>
      <c r="HZ26" s="318"/>
      <c r="IA26" s="318"/>
      <c r="IB26" s="318"/>
      <c r="IC26" s="318"/>
      <c r="ID26" s="318"/>
      <c r="IE26" s="318"/>
      <c r="IF26" s="318"/>
      <c r="IG26" s="318"/>
      <c r="IH26" s="318"/>
      <c r="II26" s="318"/>
      <c r="IJ26" s="318"/>
      <c r="IK26" s="318"/>
      <c r="IL26" s="318"/>
      <c r="IM26" s="318"/>
      <c r="IN26" s="318"/>
      <c r="IO26" s="318"/>
      <c r="IP26" s="318"/>
      <c r="IQ26" s="318"/>
      <c r="IR26" s="318"/>
    </row>
    <row r="27" spans="1:252" ht="15">
      <c r="A27" s="286"/>
      <c r="B27" s="320"/>
      <c r="C27" s="316"/>
      <c r="D27" s="317"/>
      <c r="E27" s="317"/>
      <c r="F27" s="317"/>
      <c r="G27" s="317"/>
      <c r="H27" s="317"/>
      <c r="I27" s="286"/>
      <c r="J27" s="286"/>
      <c r="K27" s="308"/>
      <c r="L27" s="308"/>
      <c r="M27" s="308"/>
      <c r="N27" s="308"/>
      <c r="O27" s="308"/>
      <c r="P27" s="308"/>
      <c r="Q27" s="308"/>
      <c r="R27" s="308"/>
      <c r="S27" s="308"/>
      <c r="T27" s="308"/>
      <c r="U27" s="308"/>
      <c r="V27" s="308"/>
      <c r="W27" s="308"/>
      <c r="X27" s="308"/>
      <c r="Y27" s="308"/>
      <c r="Z27" s="308"/>
      <c r="AA27" s="308"/>
      <c r="AB27" s="308"/>
      <c r="AC27" s="308"/>
      <c r="AD27" s="308"/>
      <c r="AE27" s="308"/>
      <c r="AF27" s="308"/>
      <c r="AG27" s="308"/>
      <c r="AH27" s="308"/>
      <c r="AI27" s="308"/>
      <c r="AJ27" s="308"/>
      <c r="AK27" s="308"/>
      <c r="AL27" s="308"/>
      <c r="AM27" s="308"/>
      <c r="AN27" s="308"/>
      <c r="AO27" s="308"/>
      <c r="AP27" s="308"/>
      <c r="AQ27" s="308"/>
      <c r="AR27" s="308"/>
      <c r="AS27" s="308"/>
      <c r="AT27" s="308"/>
      <c r="AU27" s="308"/>
      <c r="AV27" s="308"/>
      <c r="AW27" s="308"/>
      <c r="AX27" s="308"/>
      <c r="AY27" s="308"/>
      <c r="AZ27" s="308"/>
      <c r="BA27" s="308"/>
      <c r="BB27" s="308"/>
      <c r="BC27" s="308"/>
      <c r="BD27" s="308"/>
      <c r="BE27" s="308"/>
      <c r="BF27" s="308"/>
      <c r="BG27" s="308"/>
      <c r="BH27" s="308"/>
      <c r="BI27" s="308"/>
      <c r="BJ27" s="308"/>
      <c r="BK27" s="308"/>
      <c r="BL27" s="308"/>
      <c r="BM27" s="308"/>
      <c r="BN27" s="308"/>
      <c r="BO27" s="308"/>
      <c r="BP27" s="308"/>
      <c r="BQ27" s="308"/>
      <c r="BR27" s="308"/>
      <c r="BS27" s="308"/>
      <c r="BT27" s="308"/>
      <c r="BU27" s="308"/>
      <c r="BV27" s="308"/>
      <c r="BW27" s="308"/>
      <c r="BX27" s="308"/>
      <c r="BY27" s="308"/>
      <c r="BZ27" s="308"/>
      <c r="CA27" s="308"/>
      <c r="CB27" s="308"/>
      <c r="CC27" s="308"/>
      <c r="CD27" s="308"/>
      <c r="CE27" s="308"/>
      <c r="CF27" s="308"/>
      <c r="CG27" s="308"/>
      <c r="CH27" s="308"/>
      <c r="CI27" s="308"/>
      <c r="CJ27" s="308"/>
      <c r="CK27" s="308"/>
      <c r="CL27" s="308"/>
      <c r="CM27" s="308"/>
      <c r="CN27" s="308"/>
      <c r="CO27" s="308"/>
      <c r="CP27" s="308"/>
      <c r="CQ27" s="308"/>
      <c r="CR27" s="308"/>
      <c r="CS27" s="308"/>
      <c r="CT27" s="308"/>
      <c r="CU27" s="308"/>
      <c r="CV27" s="308"/>
      <c r="CW27" s="308"/>
      <c r="CX27" s="308"/>
      <c r="CY27" s="308"/>
      <c r="CZ27" s="308"/>
      <c r="DA27" s="308"/>
      <c r="DB27" s="308"/>
      <c r="DC27" s="308"/>
      <c r="DD27" s="308"/>
      <c r="DE27" s="308"/>
      <c r="DF27" s="308"/>
      <c r="DG27" s="308"/>
      <c r="DH27" s="308"/>
      <c r="DI27" s="308"/>
      <c r="DJ27" s="308"/>
      <c r="DK27" s="308"/>
      <c r="DL27" s="308"/>
      <c r="DM27" s="308"/>
      <c r="DN27" s="308"/>
      <c r="DO27" s="308"/>
      <c r="DP27" s="308"/>
      <c r="DQ27" s="308"/>
      <c r="DR27" s="308"/>
      <c r="DS27" s="308"/>
      <c r="DT27" s="308"/>
      <c r="DU27" s="308"/>
      <c r="DV27" s="308"/>
      <c r="DW27" s="308"/>
      <c r="DX27" s="308"/>
      <c r="DY27" s="308"/>
      <c r="DZ27" s="308"/>
      <c r="EA27" s="308"/>
      <c r="EB27" s="308"/>
      <c r="EC27" s="308"/>
      <c r="ED27" s="308"/>
      <c r="EE27" s="308"/>
      <c r="EF27" s="308"/>
      <c r="EG27" s="308"/>
      <c r="EH27" s="308"/>
      <c r="EI27" s="308"/>
      <c r="EJ27" s="308"/>
      <c r="EK27" s="308"/>
      <c r="EL27" s="308"/>
      <c r="EM27" s="308"/>
      <c r="EN27" s="308"/>
      <c r="EO27" s="308"/>
      <c r="EP27" s="308"/>
      <c r="EQ27" s="308"/>
      <c r="ER27" s="308"/>
      <c r="ES27" s="308"/>
      <c r="ET27" s="308"/>
      <c r="EU27" s="308"/>
      <c r="EV27" s="308"/>
      <c r="EW27" s="308"/>
      <c r="EX27" s="308"/>
      <c r="EY27" s="308"/>
      <c r="EZ27" s="308"/>
      <c r="FA27" s="308"/>
      <c r="FB27" s="308"/>
      <c r="FC27" s="308"/>
      <c r="FD27" s="308"/>
      <c r="FE27" s="308"/>
      <c r="FF27" s="308"/>
      <c r="FG27" s="308"/>
      <c r="FH27" s="308"/>
      <c r="FI27" s="308"/>
      <c r="FJ27" s="308"/>
      <c r="FK27" s="308"/>
      <c r="FL27" s="308"/>
      <c r="FM27" s="308"/>
      <c r="FN27" s="308"/>
      <c r="FO27" s="308"/>
      <c r="FP27" s="308"/>
      <c r="FQ27" s="308"/>
      <c r="FR27" s="308"/>
      <c r="FS27" s="308"/>
      <c r="FT27" s="308"/>
      <c r="FU27" s="308"/>
      <c r="FV27" s="308"/>
      <c r="FW27" s="308"/>
      <c r="FX27" s="308"/>
      <c r="FY27" s="308"/>
      <c r="FZ27" s="308"/>
      <c r="GA27" s="308"/>
      <c r="GB27" s="308"/>
      <c r="GC27" s="308"/>
      <c r="GD27" s="308"/>
      <c r="GE27" s="308"/>
      <c r="GF27" s="308"/>
      <c r="GG27" s="308"/>
      <c r="GH27" s="308"/>
      <c r="GI27" s="308"/>
      <c r="GJ27" s="308"/>
      <c r="GK27" s="308"/>
      <c r="GL27" s="308"/>
      <c r="GM27" s="308"/>
      <c r="GN27" s="308"/>
      <c r="GO27" s="308"/>
      <c r="GP27" s="308"/>
      <c r="GQ27" s="308"/>
      <c r="GR27" s="308"/>
      <c r="GS27" s="308"/>
      <c r="GT27" s="308"/>
      <c r="GU27" s="308"/>
      <c r="GV27" s="308"/>
      <c r="GW27" s="308"/>
      <c r="GX27" s="308"/>
      <c r="GY27" s="308"/>
      <c r="GZ27" s="308"/>
      <c r="HA27" s="308"/>
      <c r="HB27" s="308"/>
      <c r="HC27" s="308"/>
      <c r="HD27" s="308"/>
      <c r="HE27" s="308"/>
      <c r="HF27" s="308"/>
      <c r="HG27" s="308"/>
      <c r="HH27" s="308"/>
      <c r="HI27" s="308"/>
      <c r="HJ27" s="308"/>
      <c r="HK27" s="308"/>
      <c r="HL27" s="308"/>
      <c r="HM27" s="308"/>
      <c r="HN27" s="308"/>
      <c r="HO27" s="308"/>
      <c r="HP27" s="308"/>
      <c r="HQ27" s="308"/>
      <c r="HR27" s="308"/>
      <c r="HS27" s="308"/>
      <c r="HT27" s="308"/>
      <c r="HU27" s="308"/>
      <c r="HV27" s="308"/>
      <c r="HW27" s="308"/>
      <c r="HX27" s="308"/>
      <c r="HY27" s="308"/>
      <c r="HZ27" s="308"/>
      <c r="IA27" s="308"/>
      <c r="IB27" s="308"/>
      <c r="IC27" s="308"/>
      <c r="ID27" s="308"/>
      <c r="IE27" s="308"/>
      <c r="IF27" s="308"/>
      <c r="IG27" s="308"/>
      <c r="IH27" s="308"/>
      <c r="II27" s="308"/>
      <c r="IJ27" s="308"/>
      <c r="IK27" s="308"/>
      <c r="IL27" s="308"/>
      <c r="IM27" s="308"/>
      <c r="IN27" s="308"/>
      <c r="IO27" s="308"/>
      <c r="IP27" s="308"/>
      <c r="IQ27" s="308"/>
      <c r="IR27" s="308"/>
    </row>
    <row r="28" spans="1:252" ht="15">
      <c r="A28" s="286"/>
      <c r="B28" s="286"/>
      <c r="C28" s="286"/>
      <c r="D28" s="314"/>
      <c r="E28" s="314"/>
      <c r="F28" s="314"/>
      <c r="G28" s="314"/>
      <c r="H28" s="314"/>
      <c r="I28" s="286"/>
      <c r="J28" s="286"/>
      <c r="K28" s="308"/>
      <c r="L28" s="308"/>
      <c r="M28" s="308"/>
      <c r="N28" s="308"/>
      <c r="O28" s="308"/>
      <c r="P28" s="308"/>
      <c r="Q28" s="308"/>
      <c r="R28" s="308"/>
      <c r="S28" s="308"/>
      <c r="T28" s="308"/>
      <c r="U28" s="308"/>
      <c r="V28" s="308"/>
      <c r="W28" s="308"/>
      <c r="X28" s="308"/>
      <c r="Y28" s="308"/>
      <c r="Z28" s="308"/>
      <c r="AA28" s="308"/>
      <c r="AB28" s="308"/>
      <c r="AC28" s="308"/>
      <c r="AD28" s="308"/>
      <c r="AE28" s="308"/>
      <c r="AF28" s="308"/>
      <c r="AG28" s="308"/>
      <c r="AH28" s="308"/>
      <c r="AI28" s="308"/>
      <c r="AJ28" s="308"/>
      <c r="AK28" s="308"/>
      <c r="AL28" s="308"/>
      <c r="AM28" s="308"/>
      <c r="AN28" s="308"/>
      <c r="AO28" s="308"/>
      <c r="AP28" s="308"/>
      <c r="AQ28" s="308"/>
      <c r="AR28" s="308"/>
      <c r="AS28" s="308"/>
      <c r="AT28" s="308"/>
      <c r="AU28" s="308"/>
      <c r="AV28" s="308"/>
      <c r="AW28" s="308"/>
      <c r="AX28" s="308"/>
      <c r="AY28" s="308"/>
      <c r="AZ28" s="308"/>
      <c r="BA28" s="308"/>
      <c r="BB28" s="308"/>
      <c r="BC28" s="308"/>
      <c r="BD28" s="308"/>
      <c r="BE28" s="308"/>
      <c r="BF28" s="308"/>
      <c r="BG28" s="308"/>
      <c r="BH28" s="308"/>
      <c r="BI28" s="308"/>
      <c r="BJ28" s="308"/>
      <c r="BK28" s="308"/>
      <c r="BL28" s="308"/>
      <c r="BM28" s="308"/>
      <c r="BN28" s="308"/>
      <c r="BO28" s="308"/>
      <c r="BP28" s="308"/>
      <c r="BQ28" s="308"/>
      <c r="BR28" s="308"/>
      <c r="BS28" s="308"/>
      <c r="BT28" s="308"/>
      <c r="BU28" s="308"/>
      <c r="BV28" s="308"/>
      <c r="BW28" s="308"/>
      <c r="BX28" s="308"/>
      <c r="BY28" s="308"/>
      <c r="BZ28" s="308"/>
      <c r="CA28" s="308"/>
      <c r="CB28" s="308"/>
      <c r="CC28" s="308"/>
      <c r="CD28" s="308"/>
      <c r="CE28" s="308"/>
      <c r="CF28" s="308"/>
      <c r="CG28" s="308"/>
      <c r="CH28" s="308"/>
      <c r="CI28" s="308"/>
      <c r="CJ28" s="308"/>
      <c r="CK28" s="308"/>
      <c r="CL28" s="308"/>
      <c r="CM28" s="308"/>
      <c r="CN28" s="308"/>
      <c r="CO28" s="308"/>
      <c r="CP28" s="308"/>
      <c r="CQ28" s="308"/>
      <c r="CR28" s="308"/>
      <c r="CS28" s="308"/>
      <c r="CT28" s="308"/>
      <c r="CU28" s="308"/>
      <c r="CV28" s="308"/>
      <c r="CW28" s="308"/>
      <c r="CX28" s="308"/>
      <c r="CY28" s="308"/>
      <c r="CZ28" s="308"/>
      <c r="DA28" s="308"/>
      <c r="DB28" s="308"/>
      <c r="DC28" s="308"/>
      <c r="DD28" s="308"/>
      <c r="DE28" s="308"/>
      <c r="DF28" s="308"/>
      <c r="DG28" s="308"/>
      <c r="DH28" s="308"/>
      <c r="DI28" s="308"/>
      <c r="DJ28" s="308"/>
      <c r="DK28" s="308"/>
      <c r="DL28" s="308"/>
      <c r="DM28" s="308"/>
      <c r="DN28" s="308"/>
      <c r="DO28" s="308"/>
      <c r="DP28" s="308"/>
      <c r="DQ28" s="308"/>
      <c r="DR28" s="308"/>
      <c r="DS28" s="308"/>
      <c r="DT28" s="308"/>
      <c r="DU28" s="308"/>
      <c r="DV28" s="308"/>
      <c r="DW28" s="308"/>
      <c r="DX28" s="308"/>
      <c r="DY28" s="308"/>
      <c r="DZ28" s="308"/>
      <c r="EA28" s="308"/>
      <c r="EB28" s="308"/>
      <c r="EC28" s="308"/>
      <c r="ED28" s="308"/>
      <c r="EE28" s="308"/>
      <c r="EF28" s="308"/>
      <c r="EG28" s="308"/>
      <c r="EH28" s="308"/>
      <c r="EI28" s="308"/>
      <c r="EJ28" s="308"/>
      <c r="EK28" s="308"/>
      <c r="EL28" s="308"/>
      <c r="EM28" s="308"/>
      <c r="EN28" s="308"/>
      <c r="EO28" s="308"/>
      <c r="EP28" s="308"/>
      <c r="EQ28" s="308"/>
      <c r="ER28" s="308"/>
      <c r="ES28" s="308"/>
      <c r="ET28" s="308"/>
      <c r="EU28" s="308"/>
      <c r="EV28" s="308"/>
      <c r="EW28" s="308"/>
      <c r="EX28" s="308"/>
      <c r="EY28" s="308"/>
      <c r="EZ28" s="308"/>
      <c r="FA28" s="308"/>
      <c r="FB28" s="308"/>
      <c r="FC28" s="308"/>
      <c r="FD28" s="308"/>
      <c r="FE28" s="308"/>
      <c r="FF28" s="308"/>
      <c r="FG28" s="308"/>
      <c r="FH28" s="308"/>
      <c r="FI28" s="308"/>
      <c r="FJ28" s="308"/>
      <c r="FK28" s="308"/>
      <c r="FL28" s="308"/>
      <c r="FM28" s="308"/>
      <c r="FN28" s="308"/>
      <c r="FO28" s="308"/>
      <c r="FP28" s="308"/>
      <c r="FQ28" s="308"/>
      <c r="FR28" s="308"/>
      <c r="FS28" s="308"/>
      <c r="FT28" s="308"/>
      <c r="FU28" s="308"/>
      <c r="FV28" s="308"/>
      <c r="FW28" s="308"/>
      <c r="FX28" s="308"/>
      <c r="FY28" s="308"/>
      <c r="FZ28" s="308"/>
      <c r="GA28" s="308"/>
      <c r="GB28" s="308"/>
      <c r="GC28" s="308"/>
      <c r="GD28" s="308"/>
      <c r="GE28" s="308"/>
      <c r="GF28" s="308"/>
      <c r="GG28" s="308"/>
      <c r="GH28" s="308"/>
      <c r="GI28" s="308"/>
      <c r="GJ28" s="308"/>
      <c r="GK28" s="308"/>
      <c r="GL28" s="308"/>
      <c r="GM28" s="308"/>
      <c r="GN28" s="308"/>
      <c r="GO28" s="308"/>
      <c r="GP28" s="308"/>
      <c r="GQ28" s="308"/>
      <c r="GR28" s="308"/>
      <c r="GS28" s="308"/>
      <c r="GT28" s="308"/>
      <c r="GU28" s="308"/>
      <c r="GV28" s="308"/>
      <c r="GW28" s="308"/>
      <c r="GX28" s="308"/>
      <c r="GY28" s="308"/>
      <c r="GZ28" s="308"/>
      <c r="HA28" s="308"/>
      <c r="HB28" s="308"/>
      <c r="HC28" s="308"/>
      <c r="HD28" s="308"/>
      <c r="HE28" s="308"/>
      <c r="HF28" s="308"/>
      <c r="HG28" s="308"/>
      <c r="HH28" s="308"/>
      <c r="HI28" s="308"/>
      <c r="HJ28" s="308"/>
      <c r="HK28" s="308"/>
      <c r="HL28" s="308"/>
      <c r="HM28" s="308"/>
      <c r="HN28" s="308"/>
      <c r="HO28" s="308"/>
      <c r="HP28" s="308"/>
      <c r="HQ28" s="308"/>
      <c r="HR28" s="308"/>
      <c r="HS28" s="308"/>
      <c r="HT28" s="308"/>
      <c r="HU28" s="308"/>
      <c r="HV28" s="308"/>
      <c r="HW28" s="308"/>
      <c r="HX28" s="308"/>
      <c r="HY28" s="308"/>
      <c r="HZ28" s="308"/>
      <c r="IA28" s="308"/>
      <c r="IB28" s="308"/>
      <c r="IC28" s="308"/>
      <c r="ID28" s="308"/>
      <c r="IE28" s="308"/>
      <c r="IF28" s="308"/>
      <c r="IG28" s="308"/>
      <c r="IH28" s="308"/>
      <c r="II28" s="308"/>
      <c r="IJ28" s="308"/>
      <c r="IK28" s="308"/>
      <c r="IL28" s="308"/>
      <c r="IM28" s="308"/>
      <c r="IN28" s="308"/>
      <c r="IO28" s="308"/>
      <c r="IP28" s="308"/>
      <c r="IQ28" s="308"/>
      <c r="IR28" s="308"/>
    </row>
    <row r="29" spans="1:252" ht="15">
      <c r="A29" s="286"/>
      <c r="C29" s="286"/>
      <c r="D29" s="314"/>
      <c r="E29" s="314"/>
      <c r="F29" s="314"/>
      <c r="G29" s="314"/>
      <c r="H29" s="314"/>
      <c r="I29" s="286"/>
      <c r="J29" s="286"/>
      <c r="K29" s="308"/>
      <c r="L29" s="308"/>
      <c r="M29" s="308"/>
      <c r="N29" s="308"/>
      <c r="O29" s="308"/>
      <c r="P29" s="308"/>
      <c r="Q29" s="308"/>
      <c r="R29" s="308"/>
      <c r="S29" s="308"/>
      <c r="T29" s="308"/>
      <c r="U29" s="308"/>
      <c r="V29" s="308"/>
      <c r="W29" s="308"/>
      <c r="X29" s="308"/>
      <c r="Y29" s="308"/>
      <c r="Z29" s="308"/>
      <c r="AA29" s="308"/>
      <c r="AB29" s="308"/>
      <c r="AC29" s="308"/>
      <c r="AD29" s="308"/>
      <c r="AE29" s="308"/>
      <c r="AF29" s="308"/>
      <c r="AG29" s="308"/>
      <c r="AH29" s="308"/>
      <c r="AI29" s="308"/>
      <c r="AJ29" s="308"/>
      <c r="AK29" s="308"/>
      <c r="AL29" s="308"/>
      <c r="AM29" s="308"/>
      <c r="AN29" s="308"/>
      <c r="AO29" s="308"/>
      <c r="AP29" s="308"/>
      <c r="AQ29" s="308"/>
      <c r="AR29" s="308"/>
      <c r="AS29" s="308"/>
      <c r="AT29" s="308"/>
      <c r="AU29" s="308"/>
      <c r="AV29" s="308"/>
      <c r="AW29" s="308"/>
      <c r="AX29" s="308"/>
      <c r="AY29" s="308"/>
      <c r="AZ29" s="308"/>
      <c r="BA29" s="308"/>
      <c r="BB29" s="308"/>
      <c r="BC29" s="308"/>
      <c r="BD29" s="308"/>
      <c r="BE29" s="308"/>
      <c r="BF29" s="308"/>
      <c r="BG29" s="308"/>
      <c r="BH29" s="308"/>
      <c r="BI29" s="308"/>
      <c r="BJ29" s="308"/>
      <c r="BK29" s="308"/>
      <c r="BL29" s="308"/>
      <c r="BM29" s="308"/>
      <c r="BN29" s="308"/>
      <c r="BO29" s="308"/>
      <c r="BP29" s="308"/>
      <c r="BQ29" s="308"/>
      <c r="BR29" s="308"/>
      <c r="BS29" s="308"/>
      <c r="BT29" s="308"/>
      <c r="BU29" s="308"/>
      <c r="BV29" s="308"/>
      <c r="BW29" s="308"/>
      <c r="BX29" s="308"/>
      <c r="BY29" s="308"/>
      <c r="BZ29" s="308"/>
      <c r="CA29" s="308"/>
      <c r="CB29" s="308"/>
      <c r="CC29" s="308"/>
      <c r="CD29" s="308"/>
      <c r="CE29" s="308"/>
      <c r="CF29" s="308"/>
      <c r="CG29" s="308"/>
      <c r="CH29" s="308"/>
      <c r="CI29" s="308"/>
      <c r="CJ29" s="308"/>
      <c r="CK29" s="308"/>
      <c r="CL29" s="308"/>
      <c r="CM29" s="308"/>
      <c r="CN29" s="308"/>
      <c r="CO29" s="308"/>
      <c r="CP29" s="308"/>
      <c r="CQ29" s="308"/>
      <c r="CR29" s="308"/>
      <c r="CS29" s="308"/>
      <c r="CT29" s="308"/>
      <c r="CU29" s="308"/>
      <c r="CV29" s="308"/>
      <c r="CW29" s="308"/>
      <c r="CX29" s="308"/>
      <c r="CY29" s="308"/>
      <c r="CZ29" s="308"/>
      <c r="DA29" s="308"/>
      <c r="DB29" s="308"/>
      <c r="DC29" s="308"/>
      <c r="DD29" s="308"/>
      <c r="DE29" s="308"/>
      <c r="DF29" s="308"/>
      <c r="DG29" s="308"/>
      <c r="DH29" s="308"/>
      <c r="DI29" s="308"/>
      <c r="DJ29" s="308"/>
      <c r="DK29" s="308"/>
      <c r="DL29" s="308"/>
      <c r="DM29" s="308"/>
      <c r="DN29" s="308"/>
      <c r="DO29" s="308"/>
      <c r="DP29" s="308"/>
      <c r="DQ29" s="308"/>
      <c r="DR29" s="308"/>
      <c r="DS29" s="308"/>
      <c r="DT29" s="308"/>
      <c r="DU29" s="308"/>
      <c r="DV29" s="308"/>
      <c r="DW29" s="308"/>
      <c r="DX29" s="308"/>
      <c r="DY29" s="308"/>
      <c r="DZ29" s="308"/>
      <c r="EA29" s="308"/>
      <c r="EB29" s="308"/>
      <c r="EC29" s="308"/>
      <c r="ED29" s="308"/>
      <c r="EE29" s="308"/>
      <c r="EF29" s="308"/>
      <c r="EG29" s="308"/>
      <c r="EH29" s="308"/>
      <c r="EI29" s="308"/>
      <c r="EJ29" s="308"/>
      <c r="EK29" s="308"/>
      <c r="EL29" s="308"/>
      <c r="EM29" s="308"/>
      <c r="EN29" s="308"/>
      <c r="EO29" s="308"/>
      <c r="EP29" s="308"/>
      <c r="EQ29" s="308"/>
      <c r="ER29" s="308"/>
      <c r="ES29" s="308"/>
      <c r="ET29" s="308"/>
      <c r="EU29" s="308"/>
      <c r="EV29" s="308"/>
      <c r="EW29" s="308"/>
      <c r="EX29" s="308"/>
      <c r="EY29" s="308"/>
      <c r="EZ29" s="308"/>
      <c r="FA29" s="308"/>
      <c r="FB29" s="308"/>
      <c r="FC29" s="308"/>
      <c r="FD29" s="308"/>
      <c r="FE29" s="308"/>
      <c r="FF29" s="308"/>
      <c r="FG29" s="308"/>
      <c r="FH29" s="308"/>
      <c r="FI29" s="308"/>
      <c r="FJ29" s="308"/>
      <c r="FK29" s="308"/>
      <c r="FL29" s="308"/>
      <c r="FM29" s="308"/>
      <c r="FN29" s="308"/>
      <c r="FO29" s="308"/>
      <c r="FP29" s="308"/>
      <c r="FQ29" s="308"/>
      <c r="FR29" s="308"/>
      <c r="FS29" s="308"/>
      <c r="FT29" s="308"/>
      <c r="FU29" s="308"/>
      <c r="FV29" s="308"/>
      <c r="FW29" s="308"/>
      <c r="FX29" s="308"/>
      <c r="FY29" s="308"/>
      <c r="FZ29" s="308"/>
      <c r="GA29" s="308"/>
      <c r="GB29" s="308"/>
      <c r="GC29" s="308"/>
      <c r="GD29" s="308"/>
      <c r="GE29" s="308"/>
      <c r="GF29" s="308"/>
      <c r="GG29" s="308"/>
      <c r="GH29" s="308"/>
      <c r="GI29" s="308"/>
      <c r="GJ29" s="308"/>
      <c r="GK29" s="308"/>
      <c r="GL29" s="308"/>
      <c r="GM29" s="308"/>
      <c r="GN29" s="308"/>
      <c r="GO29" s="308"/>
      <c r="GP29" s="308"/>
      <c r="GQ29" s="308"/>
      <c r="GR29" s="308"/>
      <c r="GS29" s="308"/>
      <c r="GT29" s="308"/>
      <c r="GU29" s="308"/>
      <c r="GV29" s="308"/>
      <c r="GW29" s="308"/>
      <c r="GX29" s="308"/>
      <c r="GY29" s="308"/>
      <c r="GZ29" s="308"/>
      <c r="HA29" s="308"/>
      <c r="HB29" s="308"/>
      <c r="HC29" s="308"/>
      <c r="HD29" s="308"/>
      <c r="HE29" s="308"/>
      <c r="HF29" s="308"/>
      <c r="HG29" s="308"/>
      <c r="HH29" s="308"/>
      <c r="HI29" s="308"/>
      <c r="HJ29" s="308"/>
      <c r="HK29" s="308"/>
      <c r="HL29" s="308"/>
      <c r="HM29" s="308"/>
      <c r="HN29" s="308"/>
      <c r="HO29" s="308"/>
      <c r="HP29" s="308"/>
      <c r="HQ29" s="308"/>
      <c r="HR29" s="308"/>
      <c r="HS29" s="308"/>
      <c r="HT29" s="308"/>
      <c r="HU29" s="308"/>
      <c r="HV29" s="308"/>
      <c r="HW29" s="308"/>
      <c r="HX29" s="308"/>
      <c r="HY29" s="308"/>
      <c r="HZ29" s="308"/>
      <c r="IA29" s="308"/>
      <c r="IB29" s="308"/>
      <c r="IC29" s="308"/>
      <c r="ID29" s="308"/>
      <c r="IE29" s="308"/>
      <c r="IF29" s="308"/>
      <c r="IG29" s="308"/>
      <c r="IH29" s="308"/>
      <c r="II29" s="308"/>
      <c r="IJ29" s="308"/>
      <c r="IK29" s="308"/>
      <c r="IL29" s="308"/>
      <c r="IM29" s="308"/>
      <c r="IN29" s="308"/>
      <c r="IO29" s="308"/>
      <c r="IP29" s="308"/>
      <c r="IQ29" s="308"/>
      <c r="IR29" s="308"/>
    </row>
    <row r="30" spans="1:252" ht="15">
      <c r="A30" s="286"/>
      <c r="C30" s="286"/>
      <c r="D30" s="314"/>
      <c r="E30" s="314"/>
      <c r="F30" s="314"/>
      <c r="G30" s="314"/>
      <c r="H30" s="314"/>
      <c r="I30" s="286"/>
      <c r="J30" s="286"/>
      <c r="K30" s="308"/>
      <c r="L30" s="308"/>
      <c r="M30" s="308"/>
      <c r="N30" s="308"/>
      <c r="O30" s="308"/>
      <c r="P30" s="308"/>
      <c r="Q30" s="308"/>
      <c r="R30" s="308"/>
      <c r="S30" s="308"/>
      <c r="T30" s="308"/>
      <c r="U30" s="308"/>
      <c r="V30" s="308"/>
      <c r="W30" s="308"/>
      <c r="X30" s="308"/>
      <c r="Y30" s="308"/>
      <c r="Z30" s="308"/>
      <c r="AA30" s="308"/>
      <c r="AB30" s="308"/>
      <c r="AC30" s="308"/>
      <c r="AD30" s="308"/>
      <c r="AE30" s="308"/>
      <c r="AF30" s="308"/>
      <c r="AG30" s="308"/>
      <c r="AH30" s="308"/>
      <c r="AI30" s="308"/>
      <c r="AJ30" s="308"/>
      <c r="AK30" s="308"/>
      <c r="AL30" s="308"/>
      <c r="AM30" s="308"/>
      <c r="AN30" s="308"/>
      <c r="AO30" s="308"/>
      <c r="AP30" s="308"/>
      <c r="AQ30" s="308"/>
      <c r="AR30" s="308"/>
      <c r="AS30" s="308"/>
      <c r="AT30" s="308"/>
      <c r="AU30" s="308"/>
      <c r="AV30" s="308"/>
      <c r="AW30" s="308"/>
      <c r="AX30" s="308"/>
      <c r="AY30" s="308"/>
      <c r="AZ30" s="308"/>
      <c r="BA30" s="308"/>
      <c r="BB30" s="308"/>
      <c r="BC30" s="308"/>
      <c r="BD30" s="308"/>
      <c r="BE30" s="308"/>
      <c r="BF30" s="308"/>
      <c r="BG30" s="308"/>
      <c r="BH30" s="308"/>
      <c r="BI30" s="308"/>
      <c r="BJ30" s="308"/>
      <c r="BK30" s="308"/>
      <c r="BL30" s="308"/>
      <c r="BM30" s="308"/>
      <c r="BN30" s="308"/>
      <c r="BO30" s="308"/>
      <c r="BP30" s="308"/>
      <c r="BQ30" s="308"/>
      <c r="BR30" s="308"/>
      <c r="BS30" s="308"/>
      <c r="BT30" s="308"/>
      <c r="BU30" s="308"/>
      <c r="BV30" s="308"/>
      <c r="BW30" s="308"/>
      <c r="BX30" s="308"/>
      <c r="BY30" s="308"/>
      <c r="BZ30" s="308"/>
      <c r="CA30" s="308"/>
      <c r="CB30" s="308"/>
      <c r="CC30" s="308"/>
      <c r="CD30" s="308"/>
      <c r="CE30" s="308"/>
      <c r="CF30" s="308"/>
      <c r="CG30" s="308"/>
      <c r="CH30" s="308"/>
      <c r="CI30" s="308"/>
      <c r="CJ30" s="308"/>
      <c r="CK30" s="308"/>
      <c r="CL30" s="308"/>
      <c r="CM30" s="308"/>
      <c r="CN30" s="308"/>
      <c r="CO30" s="308"/>
      <c r="CP30" s="308"/>
      <c r="CQ30" s="308"/>
      <c r="CR30" s="308"/>
      <c r="CS30" s="308"/>
      <c r="CT30" s="308"/>
      <c r="CU30" s="308"/>
      <c r="CV30" s="308"/>
      <c r="CW30" s="308"/>
      <c r="CX30" s="308"/>
      <c r="CY30" s="308"/>
      <c r="CZ30" s="308"/>
      <c r="DA30" s="308"/>
      <c r="DB30" s="308"/>
      <c r="DC30" s="308"/>
      <c r="DD30" s="308"/>
      <c r="DE30" s="308"/>
      <c r="DF30" s="308"/>
      <c r="DG30" s="308"/>
      <c r="DH30" s="308"/>
      <c r="DI30" s="308"/>
      <c r="DJ30" s="308"/>
      <c r="DK30" s="308"/>
      <c r="DL30" s="308"/>
      <c r="DM30" s="308"/>
      <c r="DN30" s="308"/>
      <c r="DO30" s="308"/>
      <c r="DP30" s="308"/>
      <c r="DQ30" s="308"/>
      <c r="DR30" s="308"/>
      <c r="DS30" s="308"/>
      <c r="DT30" s="308"/>
      <c r="DU30" s="308"/>
      <c r="DV30" s="308"/>
      <c r="DW30" s="308"/>
      <c r="DX30" s="308"/>
      <c r="DY30" s="308"/>
      <c r="DZ30" s="308"/>
      <c r="EA30" s="308"/>
      <c r="EB30" s="308"/>
      <c r="EC30" s="308"/>
      <c r="ED30" s="308"/>
      <c r="EE30" s="308"/>
      <c r="EF30" s="308"/>
      <c r="EG30" s="308"/>
      <c r="EH30" s="308"/>
      <c r="EI30" s="308"/>
      <c r="EJ30" s="308"/>
      <c r="EK30" s="308"/>
      <c r="EL30" s="308"/>
      <c r="EM30" s="308"/>
      <c r="EN30" s="308"/>
      <c r="EO30" s="308"/>
      <c r="EP30" s="308"/>
      <c r="EQ30" s="308"/>
      <c r="ER30" s="308"/>
      <c r="ES30" s="308"/>
      <c r="ET30" s="308"/>
      <c r="EU30" s="308"/>
      <c r="EV30" s="308"/>
      <c r="EW30" s="308"/>
      <c r="EX30" s="308"/>
      <c r="EY30" s="308"/>
      <c r="EZ30" s="308"/>
      <c r="FA30" s="308"/>
      <c r="FB30" s="308"/>
      <c r="FC30" s="308"/>
      <c r="FD30" s="308"/>
      <c r="FE30" s="308"/>
      <c r="FF30" s="308"/>
      <c r="FG30" s="308"/>
      <c r="FH30" s="308"/>
      <c r="FI30" s="308"/>
      <c r="FJ30" s="308"/>
      <c r="FK30" s="308"/>
      <c r="FL30" s="308"/>
      <c r="FM30" s="308"/>
      <c r="FN30" s="308"/>
      <c r="FO30" s="308"/>
      <c r="FP30" s="308"/>
      <c r="FQ30" s="308"/>
      <c r="FR30" s="308"/>
      <c r="FS30" s="308"/>
      <c r="FT30" s="308"/>
      <c r="FU30" s="308"/>
      <c r="FV30" s="308"/>
      <c r="FW30" s="308"/>
      <c r="FX30" s="308"/>
      <c r="FY30" s="308"/>
      <c r="FZ30" s="308"/>
      <c r="GA30" s="308"/>
      <c r="GB30" s="308"/>
      <c r="GC30" s="308"/>
      <c r="GD30" s="308"/>
      <c r="GE30" s="308"/>
      <c r="GF30" s="308"/>
      <c r="GG30" s="308"/>
      <c r="GH30" s="308"/>
      <c r="GI30" s="308"/>
      <c r="GJ30" s="308"/>
      <c r="GK30" s="308"/>
      <c r="GL30" s="308"/>
      <c r="GM30" s="308"/>
      <c r="GN30" s="308"/>
      <c r="GO30" s="308"/>
      <c r="GP30" s="308"/>
      <c r="GQ30" s="308"/>
      <c r="GR30" s="308"/>
      <c r="GS30" s="308"/>
      <c r="GT30" s="308"/>
      <c r="GU30" s="308"/>
      <c r="GV30" s="308"/>
      <c r="GW30" s="308"/>
      <c r="GX30" s="308"/>
      <c r="GY30" s="308"/>
      <c r="GZ30" s="308"/>
      <c r="HA30" s="308"/>
      <c r="HB30" s="308"/>
      <c r="HC30" s="308"/>
      <c r="HD30" s="308"/>
      <c r="HE30" s="308"/>
      <c r="HF30" s="308"/>
      <c r="HG30" s="308"/>
      <c r="HH30" s="308"/>
      <c r="HI30" s="308"/>
      <c r="HJ30" s="308"/>
      <c r="HK30" s="308"/>
      <c r="HL30" s="308"/>
      <c r="HM30" s="308"/>
      <c r="HN30" s="308"/>
      <c r="HO30" s="308"/>
      <c r="HP30" s="308"/>
      <c r="HQ30" s="308"/>
      <c r="HR30" s="308"/>
      <c r="HS30" s="308"/>
      <c r="HT30" s="308"/>
      <c r="HU30" s="308"/>
      <c r="HV30" s="308"/>
      <c r="HW30" s="308"/>
      <c r="HX30" s="308"/>
      <c r="HY30" s="308"/>
      <c r="HZ30" s="308"/>
      <c r="IA30" s="308"/>
      <c r="IB30" s="308"/>
      <c r="IC30" s="308"/>
      <c r="ID30" s="308"/>
      <c r="IE30" s="308"/>
      <c r="IF30" s="308"/>
      <c r="IG30" s="308"/>
      <c r="IH30" s="308"/>
      <c r="II30" s="308"/>
      <c r="IJ30" s="308"/>
      <c r="IK30" s="308"/>
      <c r="IL30" s="308"/>
      <c r="IM30" s="308"/>
      <c r="IN30" s="308"/>
      <c r="IO30" s="308"/>
      <c r="IP30" s="308"/>
      <c r="IQ30" s="308"/>
      <c r="IR30" s="308"/>
    </row>
    <row r="31" spans="1:252" ht="15">
      <c r="A31" s="286"/>
      <c r="C31" s="286"/>
      <c r="D31" s="314"/>
      <c r="E31" s="314"/>
      <c r="F31" s="314"/>
      <c r="G31" s="314"/>
      <c r="H31" s="314"/>
      <c r="I31" s="286"/>
      <c r="J31" s="286"/>
      <c r="K31" s="308"/>
      <c r="L31" s="308"/>
      <c r="M31" s="308"/>
      <c r="N31" s="308"/>
      <c r="O31" s="308"/>
      <c r="P31" s="308"/>
      <c r="Q31" s="308"/>
      <c r="R31" s="308"/>
      <c r="S31" s="308"/>
      <c r="T31" s="308"/>
      <c r="U31" s="308"/>
      <c r="V31" s="308"/>
      <c r="W31" s="308"/>
      <c r="X31" s="308"/>
      <c r="Y31" s="308"/>
      <c r="Z31" s="308"/>
      <c r="AA31" s="308"/>
      <c r="AB31" s="308"/>
      <c r="AC31" s="308"/>
      <c r="AD31" s="308"/>
      <c r="AE31" s="308"/>
      <c r="AF31" s="308"/>
      <c r="AG31" s="308"/>
      <c r="AH31" s="308"/>
      <c r="AI31" s="308"/>
      <c r="AJ31" s="308"/>
      <c r="AK31" s="308"/>
      <c r="AL31" s="308"/>
      <c r="AM31" s="308"/>
      <c r="AN31" s="308"/>
      <c r="AO31" s="308"/>
      <c r="AP31" s="308"/>
      <c r="AQ31" s="308"/>
      <c r="AR31" s="308"/>
      <c r="AS31" s="308"/>
      <c r="AT31" s="308"/>
      <c r="AU31" s="308"/>
      <c r="AV31" s="308"/>
      <c r="AW31" s="308"/>
      <c r="AX31" s="308"/>
      <c r="AY31" s="308"/>
      <c r="AZ31" s="308"/>
      <c r="BA31" s="308"/>
      <c r="BB31" s="308"/>
      <c r="BC31" s="308"/>
      <c r="BD31" s="308"/>
      <c r="BE31" s="308"/>
      <c r="BF31" s="308"/>
      <c r="BG31" s="308"/>
      <c r="BH31" s="308"/>
      <c r="BI31" s="308"/>
      <c r="BJ31" s="308"/>
      <c r="BK31" s="308"/>
      <c r="BL31" s="308"/>
      <c r="BM31" s="308"/>
      <c r="BN31" s="308"/>
      <c r="BO31" s="308"/>
      <c r="BP31" s="308"/>
      <c r="BQ31" s="308"/>
      <c r="BR31" s="308"/>
      <c r="BS31" s="308"/>
      <c r="BT31" s="308"/>
      <c r="BU31" s="308"/>
      <c r="BV31" s="308"/>
      <c r="BW31" s="308"/>
      <c r="BX31" s="308"/>
      <c r="BY31" s="308"/>
      <c r="BZ31" s="308"/>
      <c r="CA31" s="308"/>
      <c r="CB31" s="308"/>
      <c r="CC31" s="308"/>
      <c r="CD31" s="308"/>
      <c r="CE31" s="308"/>
      <c r="CF31" s="308"/>
      <c r="CG31" s="308"/>
      <c r="CH31" s="308"/>
      <c r="CI31" s="308"/>
      <c r="CJ31" s="308"/>
      <c r="CK31" s="308"/>
      <c r="CL31" s="308"/>
      <c r="CM31" s="308"/>
      <c r="CN31" s="308"/>
      <c r="CO31" s="308"/>
      <c r="CP31" s="308"/>
      <c r="CQ31" s="308"/>
      <c r="CR31" s="308"/>
      <c r="CS31" s="308"/>
      <c r="CT31" s="308"/>
      <c r="CU31" s="308"/>
      <c r="CV31" s="308"/>
      <c r="CW31" s="308"/>
      <c r="CX31" s="308"/>
      <c r="CY31" s="308"/>
      <c r="CZ31" s="308"/>
      <c r="DA31" s="308"/>
      <c r="DB31" s="308"/>
      <c r="DC31" s="308"/>
      <c r="DD31" s="308"/>
      <c r="DE31" s="308"/>
      <c r="DF31" s="308"/>
      <c r="DG31" s="308"/>
      <c r="DH31" s="308"/>
      <c r="DI31" s="308"/>
      <c r="DJ31" s="308"/>
      <c r="DK31" s="308"/>
      <c r="DL31" s="308"/>
      <c r="DM31" s="308"/>
      <c r="DN31" s="308"/>
      <c r="DO31" s="308"/>
      <c r="DP31" s="308"/>
      <c r="DQ31" s="308"/>
      <c r="DR31" s="308"/>
      <c r="DS31" s="308"/>
      <c r="DT31" s="308"/>
      <c r="DU31" s="308"/>
      <c r="DV31" s="308"/>
      <c r="DW31" s="308"/>
      <c r="DX31" s="308"/>
      <c r="DY31" s="308"/>
      <c r="DZ31" s="308"/>
      <c r="EA31" s="308"/>
      <c r="EB31" s="308"/>
      <c r="EC31" s="308"/>
      <c r="ED31" s="308"/>
      <c r="EE31" s="308"/>
      <c r="EF31" s="308"/>
      <c r="EG31" s="308"/>
      <c r="EH31" s="308"/>
      <c r="EI31" s="308"/>
      <c r="EJ31" s="308"/>
      <c r="EK31" s="308"/>
      <c r="EL31" s="308"/>
      <c r="EM31" s="308"/>
      <c r="EN31" s="308"/>
      <c r="EO31" s="308"/>
      <c r="EP31" s="308"/>
      <c r="EQ31" s="308"/>
      <c r="ER31" s="308"/>
      <c r="ES31" s="308"/>
      <c r="ET31" s="308"/>
      <c r="EU31" s="308"/>
      <c r="EV31" s="308"/>
      <c r="EW31" s="308"/>
      <c r="EX31" s="308"/>
      <c r="EY31" s="308"/>
      <c r="EZ31" s="308"/>
      <c r="FA31" s="308"/>
      <c r="FB31" s="308"/>
      <c r="FC31" s="308"/>
      <c r="FD31" s="308"/>
      <c r="FE31" s="308"/>
      <c r="FF31" s="308"/>
      <c r="FG31" s="308"/>
      <c r="FH31" s="308"/>
      <c r="FI31" s="308"/>
      <c r="FJ31" s="308"/>
      <c r="FK31" s="308"/>
      <c r="FL31" s="308"/>
      <c r="FM31" s="308"/>
      <c r="FN31" s="308"/>
      <c r="FO31" s="308"/>
      <c r="FP31" s="308"/>
      <c r="FQ31" s="308"/>
      <c r="FR31" s="308"/>
      <c r="FS31" s="308"/>
      <c r="FT31" s="308"/>
      <c r="FU31" s="308"/>
      <c r="FV31" s="308"/>
      <c r="FW31" s="308"/>
      <c r="FX31" s="308"/>
      <c r="FY31" s="308"/>
      <c r="FZ31" s="308"/>
      <c r="GA31" s="308"/>
      <c r="GB31" s="308"/>
      <c r="GC31" s="308"/>
      <c r="GD31" s="308"/>
      <c r="GE31" s="308"/>
      <c r="GF31" s="308"/>
      <c r="GG31" s="308"/>
      <c r="GH31" s="308"/>
      <c r="GI31" s="308"/>
      <c r="GJ31" s="308"/>
      <c r="GK31" s="308"/>
      <c r="GL31" s="308"/>
      <c r="GM31" s="308"/>
      <c r="GN31" s="308"/>
      <c r="GO31" s="308"/>
      <c r="GP31" s="308"/>
      <c r="GQ31" s="308"/>
      <c r="GR31" s="308"/>
      <c r="GS31" s="308"/>
      <c r="GT31" s="308"/>
      <c r="GU31" s="308"/>
      <c r="GV31" s="308"/>
      <c r="GW31" s="308"/>
      <c r="GX31" s="308"/>
      <c r="GY31" s="308"/>
      <c r="GZ31" s="308"/>
      <c r="HA31" s="308"/>
      <c r="HB31" s="308"/>
      <c r="HC31" s="308"/>
      <c r="HD31" s="308"/>
      <c r="HE31" s="308"/>
      <c r="HF31" s="308"/>
      <c r="HG31" s="308"/>
      <c r="HH31" s="308"/>
      <c r="HI31" s="308"/>
      <c r="HJ31" s="308"/>
      <c r="HK31" s="308"/>
      <c r="HL31" s="308"/>
      <c r="HM31" s="308"/>
      <c r="HN31" s="308"/>
      <c r="HO31" s="308"/>
      <c r="HP31" s="308"/>
      <c r="HQ31" s="308"/>
      <c r="HR31" s="308"/>
      <c r="HS31" s="308"/>
      <c r="HT31" s="308"/>
      <c r="HU31" s="308"/>
      <c r="HV31" s="308"/>
      <c r="HW31" s="308"/>
      <c r="HX31" s="308"/>
      <c r="HY31" s="308"/>
      <c r="HZ31" s="308"/>
      <c r="IA31" s="308"/>
      <c r="IB31" s="308"/>
      <c r="IC31" s="308"/>
      <c r="ID31" s="308"/>
      <c r="IE31" s="308"/>
      <c r="IF31" s="308"/>
      <c r="IG31" s="308"/>
      <c r="IH31" s="308"/>
      <c r="II31" s="308"/>
      <c r="IJ31" s="308"/>
      <c r="IK31" s="308"/>
      <c r="IL31" s="308"/>
      <c r="IM31" s="308"/>
      <c r="IN31" s="308"/>
      <c r="IO31" s="308"/>
      <c r="IP31" s="308"/>
      <c r="IQ31" s="308"/>
      <c r="IR31" s="308"/>
    </row>
    <row r="32" spans="1:252" s="319" customFormat="1" ht="14.5">
      <c r="A32" s="309"/>
      <c r="B32" s="309"/>
      <c r="C32" s="286"/>
      <c r="D32" s="314"/>
      <c r="E32" s="314"/>
      <c r="F32" s="314"/>
      <c r="G32" s="314"/>
      <c r="H32" s="314"/>
      <c r="I32" s="309"/>
      <c r="J32" s="309"/>
      <c r="K32" s="309"/>
      <c r="L32" s="318"/>
      <c r="M32" s="318"/>
      <c r="N32" s="318"/>
      <c r="O32" s="318"/>
      <c r="P32" s="318"/>
      <c r="Q32" s="318"/>
      <c r="R32" s="318"/>
      <c r="S32" s="318"/>
      <c r="T32" s="318"/>
      <c r="U32" s="318"/>
      <c r="V32" s="318"/>
      <c r="W32" s="318"/>
      <c r="X32" s="318"/>
      <c r="Y32" s="318"/>
      <c r="Z32" s="318"/>
      <c r="AA32" s="318"/>
      <c r="AB32" s="318"/>
      <c r="AC32" s="318"/>
      <c r="AD32" s="318"/>
      <c r="AE32" s="318"/>
      <c r="AF32" s="318"/>
      <c r="AG32" s="318"/>
      <c r="AH32" s="318"/>
      <c r="AI32" s="318"/>
      <c r="AJ32" s="318"/>
      <c r="AK32" s="318"/>
      <c r="AL32" s="318"/>
      <c r="AM32" s="318"/>
      <c r="AN32" s="318"/>
      <c r="AO32" s="318"/>
      <c r="AP32" s="318"/>
      <c r="AQ32" s="318"/>
      <c r="AR32" s="318"/>
      <c r="AS32" s="318"/>
      <c r="AT32" s="318"/>
      <c r="AU32" s="318"/>
      <c r="AV32" s="318"/>
      <c r="AW32" s="318"/>
      <c r="AX32" s="318"/>
      <c r="AY32" s="318"/>
      <c r="AZ32" s="318"/>
      <c r="BA32" s="318"/>
      <c r="BB32" s="318"/>
      <c r="BC32" s="318"/>
      <c r="BD32" s="318"/>
      <c r="BE32" s="318"/>
      <c r="BF32" s="318"/>
      <c r="BG32" s="318"/>
      <c r="BH32" s="318"/>
      <c r="BI32" s="318"/>
      <c r="BJ32" s="318"/>
      <c r="BK32" s="318"/>
      <c r="BL32" s="318"/>
      <c r="BM32" s="318"/>
      <c r="BN32" s="318"/>
      <c r="BO32" s="318"/>
      <c r="BP32" s="318"/>
      <c r="BQ32" s="318"/>
      <c r="BR32" s="318"/>
      <c r="BS32" s="318"/>
      <c r="BT32" s="318"/>
      <c r="BU32" s="318"/>
      <c r="BV32" s="318"/>
      <c r="BW32" s="318"/>
      <c r="BX32" s="318"/>
      <c r="BY32" s="318"/>
      <c r="BZ32" s="318"/>
      <c r="CA32" s="318"/>
      <c r="CB32" s="318"/>
      <c r="CC32" s="318"/>
      <c r="CD32" s="318"/>
      <c r="CE32" s="318"/>
      <c r="CF32" s="318"/>
      <c r="CG32" s="318"/>
      <c r="CH32" s="318"/>
      <c r="CI32" s="318"/>
      <c r="CJ32" s="318"/>
      <c r="CK32" s="318"/>
      <c r="CL32" s="318"/>
      <c r="CM32" s="318"/>
      <c r="CN32" s="318"/>
      <c r="CO32" s="318"/>
      <c r="CP32" s="318"/>
      <c r="CQ32" s="318"/>
      <c r="CR32" s="318"/>
      <c r="CS32" s="318"/>
      <c r="CT32" s="318"/>
      <c r="CU32" s="318"/>
      <c r="CV32" s="318"/>
      <c r="CW32" s="318"/>
      <c r="CX32" s="318"/>
      <c r="CY32" s="318"/>
      <c r="CZ32" s="318"/>
      <c r="DA32" s="318"/>
      <c r="DB32" s="318"/>
      <c r="DC32" s="318"/>
      <c r="DD32" s="318"/>
      <c r="DE32" s="318"/>
      <c r="DF32" s="318"/>
      <c r="DG32" s="318"/>
      <c r="DH32" s="318"/>
      <c r="DI32" s="318"/>
      <c r="DJ32" s="318"/>
      <c r="DK32" s="318"/>
      <c r="DL32" s="318"/>
      <c r="DM32" s="318"/>
      <c r="DN32" s="318"/>
      <c r="DO32" s="318"/>
      <c r="DP32" s="318"/>
      <c r="DQ32" s="318"/>
      <c r="DR32" s="318"/>
      <c r="DS32" s="318"/>
      <c r="DT32" s="318"/>
      <c r="DU32" s="318"/>
      <c r="DV32" s="318"/>
      <c r="DW32" s="318"/>
      <c r="DX32" s="318"/>
      <c r="DY32" s="318"/>
      <c r="DZ32" s="318"/>
      <c r="EA32" s="318"/>
      <c r="EB32" s="318"/>
      <c r="EC32" s="318"/>
      <c r="ED32" s="318"/>
      <c r="EE32" s="318"/>
      <c r="EF32" s="318"/>
      <c r="EG32" s="318"/>
      <c r="EH32" s="318"/>
      <c r="EI32" s="318"/>
      <c r="EJ32" s="318"/>
      <c r="EK32" s="318"/>
      <c r="EL32" s="318"/>
      <c r="EM32" s="318"/>
      <c r="EN32" s="318"/>
      <c r="EO32" s="318"/>
      <c r="EP32" s="318"/>
      <c r="EQ32" s="318"/>
      <c r="ER32" s="318"/>
      <c r="ES32" s="318"/>
      <c r="ET32" s="318"/>
      <c r="EU32" s="318"/>
      <c r="EV32" s="318"/>
      <c r="EW32" s="318"/>
      <c r="EX32" s="318"/>
      <c r="EY32" s="318"/>
      <c r="EZ32" s="318"/>
      <c r="FA32" s="318"/>
      <c r="FB32" s="318"/>
      <c r="FC32" s="318"/>
      <c r="FD32" s="318"/>
      <c r="FE32" s="318"/>
      <c r="FF32" s="318"/>
      <c r="FG32" s="318"/>
      <c r="FH32" s="318"/>
      <c r="FI32" s="318"/>
      <c r="FJ32" s="318"/>
      <c r="FK32" s="318"/>
      <c r="FL32" s="318"/>
      <c r="FM32" s="318"/>
      <c r="FN32" s="318"/>
      <c r="FO32" s="318"/>
      <c r="FP32" s="318"/>
      <c r="FQ32" s="318"/>
      <c r="FR32" s="318"/>
      <c r="FS32" s="318"/>
      <c r="FT32" s="318"/>
      <c r="FU32" s="318"/>
      <c r="FV32" s="318"/>
      <c r="FW32" s="318"/>
      <c r="FX32" s="318"/>
      <c r="FY32" s="318"/>
      <c r="FZ32" s="318"/>
      <c r="GA32" s="318"/>
      <c r="GB32" s="318"/>
      <c r="GC32" s="318"/>
      <c r="GD32" s="318"/>
      <c r="GE32" s="318"/>
      <c r="GF32" s="318"/>
      <c r="GG32" s="318"/>
      <c r="GH32" s="318"/>
      <c r="GI32" s="318"/>
      <c r="GJ32" s="318"/>
      <c r="GK32" s="318"/>
      <c r="GL32" s="318"/>
      <c r="GM32" s="318"/>
      <c r="GN32" s="318"/>
      <c r="GO32" s="318"/>
      <c r="GP32" s="318"/>
      <c r="GQ32" s="318"/>
      <c r="GR32" s="318"/>
      <c r="GS32" s="318"/>
      <c r="GT32" s="318"/>
      <c r="GU32" s="318"/>
      <c r="GV32" s="318"/>
      <c r="GW32" s="318"/>
      <c r="GX32" s="318"/>
      <c r="GY32" s="318"/>
      <c r="GZ32" s="318"/>
      <c r="HA32" s="318"/>
      <c r="HB32" s="318"/>
      <c r="HC32" s="318"/>
      <c r="HD32" s="318"/>
      <c r="HE32" s="318"/>
      <c r="HF32" s="318"/>
      <c r="HG32" s="318"/>
      <c r="HH32" s="318"/>
      <c r="HI32" s="318"/>
      <c r="HJ32" s="318"/>
      <c r="HK32" s="318"/>
      <c r="HL32" s="318"/>
      <c r="HM32" s="318"/>
      <c r="HN32" s="318"/>
      <c r="HO32" s="318"/>
      <c r="HP32" s="318"/>
      <c r="HQ32" s="318"/>
      <c r="HR32" s="318"/>
      <c r="HS32" s="318"/>
      <c r="HT32" s="318"/>
      <c r="HU32" s="318"/>
      <c r="HV32" s="318"/>
      <c r="HW32" s="318"/>
      <c r="HX32" s="318"/>
      <c r="HY32" s="318"/>
      <c r="HZ32" s="318"/>
      <c r="IA32" s="318"/>
      <c r="IB32" s="318"/>
      <c r="IC32" s="318"/>
      <c r="ID32" s="318"/>
      <c r="IE32" s="318"/>
      <c r="IF32" s="318"/>
      <c r="IG32" s="318"/>
      <c r="IH32" s="318"/>
      <c r="II32" s="318"/>
      <c r="IJ32" s="318"/>
      <c r="IK32" s="318"/>
      <c r="IL32" s="318"/>
      <c r="IM32" s="318"/>
      <c r="IN32" s="318"/>
      <c r="IO32" s="318"/>
      <c r="IP32" s="318"/>
      <c r="IQ32" s="318"/>
      <c r="IR32" s="318"/>
    </row>
    <row r="33" spans="1:252" ht="15">
      <c r="A33" s="286"/>
      <c r="C33" s="286"/>
      <c r="D33" s="314"/>
      <c r="E33" s="314"/>
      <c r="F33" s="314"/>
      <c r="G33" s="314"/>
      <c r="H33" s="314"/>
      <c r="I33" s="286"/>
      <c r="J33" s="286"/>
      <c r="K33" s="308"/>
      <c r="L33" s="308"/>
      <c r="M33" s="308"/>
      <c r="N33" s="308"/>
      <c r="O33" s="308"/>
      <c r="P33" s="308"/>
      <c r="Q33" s="308"/>
      <c r="R33" s="308"/>
      <c r="S33" s="308"/>
      <c r="T33" s="308"/>
      <c r="U33" s="308"/>
      <c r="V33" s="308"/>
      <c r="W33" s="308"/>
      <c r="X33" s="308"/>
      <c r="Y33" s="308"/>
      <c r="Z33" s="308"/>
      <c r="AA33" s="308"/>
      <c r="AB33" s="308"/>
      <c r="AC33" s="308"/>
      <c r="AD33" s="308"/>
      <c r="AE33" s="308"/>
      <c r="AF33" s="308"/>
      <c r="AG33" s="308"/>
      <c r="AH33" s="308"/>
      <c r="AI33" s="308"/>
      <c r="AJ33" s="308"/>
      <c r="AK33" s="308"/>
      <c r="AL33" s="308"/>
      <c r="AM33" s="308"/>
      <c r="AN33" s="308"/>
      <c r="AO33" s="308"/>
      <c r="AP33" s="308"/>
      <c r="AQ33" s="308"/>
      <c r="AR33" s="308"/>
      <c r="AS33" s="308"/>
      <c r="AT33" s="308"/>
      <c r="AU33" s="308"/>
      <c r="AV33" s="308"/>
      <c r="AW33" s="308"/>
      <c r="AX33" s="308"/>
      <c r="AY33" s="308"/>
      <c r="AZ33" s="308"/>
      <c r="BA33" s="308"/>
      <c r="BB33" s="308"/>
      <c r="BC33" s="308"/>
      <c r="BD33" s="308"/>
      <c r="BE33" s="308"/>
      <c r="BF33" s="308"/>
      <c r="BG33" s="308"/>
      <c r="BH33" s="308"/>
      <c r="BI33" s="308"/>
      <c r="BJ33" s="308"/>
      <c r="BK33" s="308"/>
      <c r="BL33" s="308"/>
      <c r="BM33" s="308"/>
      <c r="BN33" s="308"/>
      <c r="BO33" s="308"/>
      <c r="BP33" s="308"/>
      <c r="BQ33" s="308"/>
      <c r="BR33" s="308"/>
      <c r="BS33" s="308"/>
      <c r="BT33" s="308"/>
      <c r="BU33" s="308"/>
      <c r="BV33" s="308"/>
      <c r="BW33" s="308"/>
      <c r="BX33" s="308"/>
      <c r="BY33" s="308"/>
      <c r="BZ33" s="308"/>
      <c r="CA33" s="308"/>
      <c r="CB33" s="308"/>
      <c r="CC33" s="308"/>
      <c r="CD33" s="308"/>
      <c r="CE33" s="308"/>
      <c r="CF33" s="308"/>
      <c r="CG33" s="308"/>
      <c r="CH33" s="308"/>
      <c r="CI33" s="308"/>
      <c r="CJ33" s="308"/>
      <c r="CK33" s="308"/>
      <c r="CL33" s="308"/>
      <c r="CM33" s="308"/>
      <c r="CN33" s="308"/>
      <c r="CO33" s="308"/>
      <c r="CP33" s="308"/>
      <c r="CQ33" s="308"/>
      <c r="CR33" s="308"/>
      <c r="CS33" s="308"/>
      <c r="CT33" s="308"/>
      <c r="CU33" s="308"/>
      <c r="CV33" s="308"/>
      <c r="CW33" s="308"/>
      <c r="CX33" s="308"/>
      <c r="CY33" s="308"/>
      <c r="CZ33" s="308"/>
      <c r="DA33" s="308"/>
      <c r="DB33" s="308"/>
      <c r="DC33" s="308"/>
      <c r="DD33" s="308"/>
      <c r="DE33" s="308"/>
      <c r="DF33" s="308"/>
      <c r="DG33" s="308"/>
      <c r="DH33" s="308"/>
      <c r="DI33" s="308"/>
      <c r="DJ33" s="308"/>
      <c r="DK33" s="308"/>
      <c r="DL33" s="308"/>
      <c r="DM33" s="308"/>
      <c r="DN33" s="308"/>
      <c r="DO33" s="308"/>
      <c r="DP33" s="308"/>
      <c r="DQ33" s="308"/>
      <c r="DR33" s="308"/>
      <c r="DS33" s="308"/>
      <c r="DT33" s="308"/>
      <c r="DU33" s="308"/>
      <c r="DV33" s="308"/>
      <c r="DW33" s="308"/>
      <c r="DX33" s="308"/>
      <c r="DY33" s="308"/>
      <c r="DZ33" s="308"/>
      <c r="EA33" s="308"/>
      <c r="EB33" s="308"/>
      <c r="EC33" s="308"/>
      <c r="ED33" s="308"/>
      <c r="EE33" s="308"/>
      <c r="EF33" s="308"/>
      <c r="EG33" s="308"/>
      <c r="EH33" s="308"/>
      <c r="EI33" s="308"/>
      <c r="EJ33" s="308"/>
      <c r="EK33" s="308"/>
      <c r="EL33" s="308"/>
      <c r="EM33" s="308"/>
      <c r="EN33" s="308"/>
      <c r="EO33" s="308"/>
      <c r="EP33" s="308"/>
      <c r="EQ33" s="308"/>
      <c r="ER33" s="308"/>
      <c r="ES33" s="308"/>
      <c r="ET33" s="308"/>
      <c r="EU33" s="308"/>
      <c r="EV33" s="308"/>
      <c r="EW33" s="308"/>
      <c r="EX33" s="308"/>
      <c r="EY33" s="308"/>
      <c r="EZ33" s="308"/>
      <c r="FA33" s="308"/>
      <c r="FB33" s="308"/>
      <c r="FC33" s="308"/>
      <c r="FD33" s="308"/>
      <c r="FE33" s="308"/>
      <c r="FF33" s="308"/>
      <c r="FG33" s="308"/>
      <c r="FH33" s="308"/>
      <c r="FI33" s="308"/>
      <c r="FJ33" s="308"/>
      <c r="FK33" s="308"/>
      <c r="FL33" s="308"/>
      <c r="FM33" s="308"/>
      <c r="FN33" s="308"/>
      <c r="FO33" s="308"/>
      <c r="FP33" s="308"/>
      <c r="FQ33" s="308"/>
      <c r="FR33" s="308"/>
      <c r="FS33" s="308"/>
      <c r="FT33" s="308"/>
      <c r="FU33" s="308"/>
      <c r="FV33" s="308"/>
      <c r="FW33" s="308"/>
      <c r="FX33" s="308"/>
      <c r="FY33" s="308"/>
      <c r="FZ33" s="308"/>
      <c r="GA33" s="308"/>
      <c r="GB33" s="308"/>
      <c r="GC33" s="308"/>
      <c r="GD33" s="308"/>
      <c r="GE33" s="308"/>
      <c r="GF33" s="308"/>
      <c r="GG33" s="308"/>
      <c r="GH33" s="308"/>
      <c r="GI33" s="308"/>
      <c r="GJ33" s="308"/>
      <c r="GK33" s="308"/>
      <c r="GL33" s="308"/>
      <c r="GM33" s="308"/>
      <c r="GN33" s="308"/>
      <c r="GO33" s="308"/>
      <c r="GP33" s="308"/>
      <c r="GQ33" s="308"/>
      <c r="GR33" s="308"/>
      <c r="GS33" s="308"/>
      <c r="GT33" s="308"/>
      <c r="GU33" s="308"/>
      <c r="GV33" s="308"/>
      <c r="GW33" s="308"/>
      <c r="GX33" s="308"/>
      <c r="GY33" s="308"/>
      <c r="GZ33" s="308"/>
      <c r="HA33" s="308"/>
      <c r="HB33" s="308"/>
      <c r="HC33" s="308"/>
      <c r="HD33" s="308"/>
      <c r="HE33" s="308"/>
      <c r="HF33" s="308"/>
      <c r="HG33" s="308"/>
      <c r="HH33" s="308"/>
      <c r="HI33" s="308"/>
      <c r="HJ33" s="308"/>
      <c r="HK33" s="308"/>
      <c r="HL33" s="308"/>
      <c r="HM33" s="308"/>
      <c r="HN33" s="308"/>
      <c r="HO33" s="308"/>
      <c r="HP33" s="308"/>
      <c r="HQ33" s="308"/>
      <c r="HR33" s="308"/>
      <c r="HS33" s="308"/>
      <c r="HT33" s="308"/>
      <c r="HU33" s="308"/>
      <c r="HV33" s="308"/>
      <c r="HW33" s="308"/>
      <c r="HX33" s="308"/>
      <c r="HY33" s="308"/>
      <c r="HZ33" s="308"/>
      <c r="IA33" s="308"/>
      <c r="IB33" s="308"/>
      <c r="IC33" s="308"/>
      <c r="ID33" s="308"/>
      <c r="IE33" s="308"/>
      <c r="IF33" s="308"/>
      <c r="IG33" s="308"/>
      <c r="IH33" s="308"/>
      <c r="II33" s="308"/>
      <c r="IJ33" s="308"/>
      <c r="IK33" s="308"/>
      <c r="IL33" s="308"/>
      <c r="IM33" s="308"/>
      <c r="IN33" s="308"/>
      <c r="IO33" s="308"/>
      <c r="IP33" s="308"/>
      <c r="IQ33" s="308"/>
      <c r="IR33" s="308"/>
    </row>
    <row r="34" spans="1:252" s="319" customFormat="1" ht="14.5">
      <c r="A34" s="309"/>
      <c r="B34" s="309"/>
      <c r="C34" s="286"/>
      <c r="D34" s="314"/>
      <c r="E34" s="314"/>
      <c r="F34" s="314"/>
      <c r="G34" s="314"/>
      <c r="H34" s="314"/>
      <c r="I34" s="309"/>
      <c r="J34" s="309"/>
      <c r="K34" s="309"/>
      <c r="L34" s="318"/>
      <c r="M34" s="318"/>
      <c r="N34" s="318"/>
      <c r="O34" s="318"/>
      <c r="P34" s="318"/>
      <c r="Q34" s="318"/>
      <c r="R34" s="318"/>
      <c r="S34" s="318"/>
      <c r="T34" s="318"/>
      <c r="U34" s="318"/>
      <c r="V34" s="318"/>
      <c r="W34" s="318"/>
      <c r="X34" s="318"/>
      <c r="Y34" s="318"/>
      <c r="Z34" s="318"/>
      <c r="AA34" s="318"/>
      <c r="AB34" s="318"/>
      <c r="AC34" s="318"/>
      <c r="AD34" s="318"/>
      <c r="AE34" s="318"/>
      <c r="AF34" s="318"/>
      <c r="AG34" s="318"/>
      <c r="AH34" s="318"/>
      <c r="AI34" s="318"/>
      <c r="AJ34" s="318"/>
      <c r="AK34" s="318"/>
      <c r="AL34" s="318"/>
      <c r="AM34" s="318"/>
      <c r="AN34" s="318"/>
      <c r="AO34" s="318"/>
      <c r="AP34" s="318"/>
      <c r="AQ34" s="318"/>
      <c r="AR34" s="318"/>
      <c r="AS34" s="318"/>
      <c r="AT34" s="318"/>
      <c r="AU34" s="318"/>
      <c r="AV34" s="318"/>
      <c r="AW34" s="318"/>
      <c r="AX34" s="318"/>
      <c r="AY34" s="318"/>
      <c r="AZ34" s="318"/>
      <c r="BA34" s="318"/>
      <c r="BB34" s="318"/>
      <c r="BC34" s="318"/>
      <c r="BD34" s="318"/>
      <c r="BE34" s="318"/>
      <c r="BF34" s="318"/>
      <c r="BG34" s="318"/>
      <c r="BH34" s="318"/>
      <c r="BI34" s="318"/>
      <c r="BJ34" s="318"/>
      <c r="BK34" s="318"/>
      <c r="BL34" s="318"/>
      <c r="BM34" s="318"/>
      <c r="BN34" s="318"/>
      <c r="BO34" s="318"/>
      <c r="BP34" s="318"/>
      <c r="BQ34" s="318"/>
      <c r="BR34" s="318"/>
      <c r="BS34" s="318"/>
      <c r="BT34" s="318"/>
      <c r="BU34" s="318"/>
      <c r="BV34" s="318"/>
      <c r="BW34" s="318"/>
      <c r="BX34" s="318"/>
      <c r="BY34" s="318"/>
      <c r="BZ34" s="318"/>
      <c r="CA34" s="318"/>
      <c r="CB34" s="318"/>
      <c r="CC34" s="318"/>
      <c r="CD34" s="318"/>
      <c r="CE34" s="318"/>
      <c r="CF34" s="318"/>
      <c r="CG34" s="318"/>
      <c r="CH34" s="318"/>
      <c r="CI34" s="318"/>
      <c r="CJ34" s="318"/>
      <c r="CK34" s="318"/>
      <c r="CL34" s="318"/>
      <c r="CM34" s="318"/>
      <c r="CN34" s="318"/>
      <c r="CO34" s="318"/>
      <c r="CP34" s="318"/>
      <c r="CQ34" s="318"/>
      <c r="CR34" s="318"/>
      <c r="CS34" s="318"/>
      <c r="CT34" s="318"/>
      <c r="CU34" s="318"/>
      <c r="CV34" s="318"/>
      <c r="CW34" s="318"/>
      <c r="CX34" s="318"/>
      <c r="CY34" s="318"/>
      <c r="CZ34" s="318"/>
      <c r="DA34" s="318"/>
      <c r="DB34" s="318"/>
      <c r="DC34" s="318"/>
      <c r="DD34" s="318"/>
      <c r="DE34" s="318"/>
      <c r="DF34" s="318"/>
      <c r="DG34" s="318"/>
      <c r="DH34" s="318"/>
      <c r="DI34" s="318"/>
      <c r="DJ34" s="318"/>
      <c r="DK34" s="318"/>
      <c r="DL34" s="318"/>
      <c r="DM34" s="318"/>
      <c r="DN34" s="318"/>
      <c r="DO34" s="318"/>
      <c r="DP34" s="318"/>
      <c r="DQ34" s="318"/>
      <c r="DR34" s="318"/>
      <c r="DS34" s="318"/>
      <c r="DT34" s="318"/>
      <c r="DU34" s="318"/>
      <c r="DV34" s="318"/>
      <c r="DW34" s="318"/>
      <c r="DX34" s="318"/>
      <c r="DY34" s="318"/>
      <c r="DZ34" s="318"/>
      <c r="EA34" s="318"/>
      <c r="EB34" s="318"/>
      <c r="EC34" s="318"/>
      <c r="ED34" s="318"/>
      <c r="EE34" s="318"/>
      <c r="EF34" s="318"/>
      <c r="EG34" s="318"/>
      <c r="EH34" s="318"/>
      <c r="EI34" s="318"/>
      <c r="EJ34" s="318"/>
      <c r="EK34" s="318"/>
      <c r="EL34" s="318"/>
      <c r="EM34" s="318"/>
      <c r="EN34" s="318"/>
      <c r="EO34" s="318"/>
      <c r="EP34" s="318"/>
      <c r="EQ34" s="318"/>
      <c r="ER34" s="318"/>
      <c r="ES34" s="318"/>
      <c r="ET34" s="318"/>
      <c r="EU34" s="318"/>
      <c r="EV34" s="318"/>
      <c r="EW34" s="318"/>
      <c r="EX34" s="318"/>
      <c r="EY34" s="318"/>
      <c r="EZ34" s="318"/>
      <c r="FA34" s="318"/>
      <c r="FB34" s="318"/>
      <c r="FC34" s="318"/>
      <c r="FD34" s="318"/>
      <c r="FE34" s="318"/>
      <c r="FF34" s="318"/>
      <c r="FG34" s="318"/>
      <c r="FH34" s="318"/>
      <c r="FI34" s="318"/>
      <c r="FJ34" s="318"/>
      <c r="FK34" s="318"/>
      <c r="FL34" s="318"/>
      <c r="FM34" s="318"/>
      <c r="FN34" s="318"/>
      <c r="FO34" s="318"/>
      <c r="FP34" s="318"/>
      <c r="FQ34" s="318"/>
      <c r="FR34" s="318"/>
      <c r="FS34" s="318"/>
      <c r="FT34" s="318"/>
      <c r="FU34" s="318"/>
      <c r="FV34" s="318"/>
      <c r="FW34" s="318"/>
      <c r="FX34" s="318"/>
      <c r="FY34" s="318"/>
      <c r="FZ34" s="318"/>
      <c r="GA34" s="318"/>
      <c r="GB34" s="318"/>
      <c r="GC34" s="318"/>
      <c r="GD34" s="318"/>
      <c r="GE34" s="318"/>
      <c r="GF34" s="318"/>
      <c r="GG34" s="318"/>
      <c r="GH34" s="318"/>
      <c r="GI34" s="318"/>
      <c r="GJ34" s="318"/>
      <c r="GK34" s="318"/>
      <c r="GL34" s="318"/>
      <c r="GM34" s="318"/>
      <c r="GN34" s="318"/>
      <c r="GO34" s="318"/>
      <c r="GP34" s="318"/>
      <c r="GQ34" s="318"/>
      <c r="GR34" s="318"/>
      <c r="GS34" s="318"/>
      <c r="GT34" s="318"/>
      <c r="GU34" s="318"/>
      <c r="GV34" s="318"/>
      <c r="GW34" s="318"/>
      <c r="GX34" s="318"/>
      <c r="GY34" s="318"/>
      <c r="GZ34" s="318"/>
      <c r="HA34" s="318"/>
      <c r="HB34" s="318"/>
      <c r="HC34" s="318"/>
      <c r="HD34" s="318"/>
      <c r="HE34" s="318"/>
      <c r="HF34" s="318"/>
      <c r="HG34" s="318"/>
      <c r="HH34" s="318"/>
      <c r="HI34" s="318"/>
      <c r="HJ34" s="318"/>
      <c r="HK34" s="318"/>
      <c r="HL34" s="318"/>
      <c r="HM34" s="318"/>
      <c r="HN34" s="318"/>
      <c r="HO34" s="318"/>
      <c r="HP34" s="318"/>
      <c r="HQ34" s="318"/>
      <c r="HR34" s="318"/>
      <c r="HS34" s="318"/>
      <c r="HT34" s="318"/>
      <c r="HU34" s="318"/>
      <c r="HV34" s="318"/>
      <c r="HW34" s="318"/>
      <c r="HX34" s="318"/>
      <c r="HY34" s="318"/>
      <c r="HZ34" s="318"/>
      <c r="IA34" s="318"/>
      <c r="IB34" s="318"/>
      <c r="IC34" s="318"/>
      <c r="ID34" s="318"/>
      <c r="IE34" s="318"/>
      <c r="IF34" s="318"/>
      <c r="IG34" s="318"/>
      <c r="IH34" s="318"/>
      <c r="II34" s="318"/>
      <c r="IJ34" s="318"/>
      <c r="IK34" s="318"/>
      <c r="IL34" s="318"/>
      <c r="IM34" s="318"/>
      <c r="IN34" s="318"/>
      <c r="IO34" s="318"/>
      <c r="IP34" s="318"/>
      <c r="IQ34" s="318"/>
      <c r="IR34" s="318"/>
    </row>
    <row r="35" spans="1:252" ht="15">
      <c r="A35" s="286"/>
      <c r="C35" s="286"/>
      <c r="D35" s="314"/>
      <c r="E35" s="314"/>
      <c r="F35" s="314"/>
      <c r="G35" s="314"/>
      <c r="H35" s="314"/>
      <c r="I35" s="286"/>
      <c r="J35" s="286"/>
      <c r="K35" s="308"/>
      <c r="L35" s="308"/>
      <c r="M35" s="308"/>
      <c r="N35" s="308"/>
      <c r="O35" s="308"/>
      <c r="P35" s="308"/>
      <c r="Q35" s="308"/>
      <c r="R35" s="308"/>
      <c r="S35" s="308"/>
      <c r="T35" s="308"/>
      <c r="U35" s="308"/>
      <c r="V35" s="308"/>
      <c r="W35" s="308"/>
      <c r="X35" s="308"/>
      <c r="Y35" s="308"/>
      <c r="Z35" s="308"/>
      <c r="AA35" s="308"/>
      <c r="AB35" s="308"/>
      <c r="AC35" s="308"/>
      <c r="AD35" s="308"/>
      <c r="AE35" s="308"/>
      <c r="AF35" s="308"/>
      <c r="AG35" s="308"/>
      <c r="AH35" s="308"/>
      <c r="AI35" s="308"/>
      <c r="AJ35" s="308"/>
      <c r="AK35" s="308"/>
      <c r="AL35" s="308"/>
      <c r="AM35" s="308"/>
      <c r="AN35" s="308"/>
      <c r="AO35" s="308"/>
      <c r="AP35" s="308"/>
      <c r="AQ35" s="308"/>
      <c r="AR35" s="308"/>
      <c r="AS35" s="308"/>
      <c r="AT35" s="308"/>
      <c r="AU35" s="308"/>
      <c r="AV35" s="308"/>
      <c r="AW35" s="308"/>
      <c r="AX35" s="308"/>
      <c r="AY35" s="308"/>
      <c r="AZ35" s="308"/>
      <c r="BA35" s="308"/>
      <c r="BB35" s="308"/>
      <c r="BC35" s="308"/>
      <c r="BD35" s="308"/>
      <c r="BE35" s="308"/>
      <c r="BF35" s="308"/>
      <c r="BG35" s="308"/>
      <c r="BH35" s="308"/>
      <c r="BI35" s="308"/>
      <c r="BJ35" s="308"/>
      <c r="BK35" s="308"/>
      <c r="BL35" s="308"/>
      <c r="BM35" s="308"/>
      <c r="BN35" s="308"/>
      <c r="BO35" s="308"/>
      <c r="BP35" s="308"/>
      <c r="BQ35" s="308"/>
      <c r="BR35" s="308"/>
      <c r="BS35" s="308"/>
      <c r="BT35" s="308"/>
      <c r="BU35" s="308"/>
      <c r="BV35" s="308"/>
      <c r="BW35" s="308"/>
      <c r="BX35" s="308"/>
      <c r="BY35" s="308"/>
      <c r="BZ35" s="308"/>
      <c r="CA35" s="308"/>
      <c r="CB35" s="308"/>
      <c r="CC35" s="308"/>
      <c r="CD35" s="308"/>
      <c r="CE35" s="308"/>
      <c r="CF35" s="308"/>
      <c r="CG35" s="308"/>
      <c r="CH35" s="308"/>
      <c r="CI35" s="308"/>
      <c r="CJ35" s="308"/>
      <c r="CK35" s="308"/>
      <c r="CL35" s="308"/>
      <c r="CM35" s="308"/>
      <c r="CN35" s="308"/>
      <c r="CO35" s="308"/>
      <c r="CP35" s="308"/>
      <c r="CQ35" s="308"/>
      <c r="CR35" s="308"/>
      <c r="CS35" s="308"/>
      <c r="CT35" s="308"/>
      <c r="CU35" s="308"/>
      <c r="CV35" s="308"/>
      <c r="CW35" s="308"/>
      <c r="CX35" s="308"/>
      <c r="CY35" s="308"/>
      <c r="CZ35" s="308"/>
      <c r="DA35" s="308"/>
      <c r="DB35" s="308"/>
      <c r="DC35" s="308"/>
      <c r="DD35" s="308"/>
      <c r="DE35" s="308"/>
      <c r="DF35" s="308"/>
      <c r="DG35" s="308"/>
      <c r="DH35" s="308"/>
      <c r="DI35" s="308"/>
      <c r="DJ35" s="308"/>
      <c r="DK35" s="308"/>
      <c r="DL35" s="308"/>
      <c r="DM35" s="308"/>
      <c r="DN35" s="308"/>
      <c r="DO35" s="308"/>
      <c r="DP35" s="308"/>
      <c r="DQ35" s="308"/>
      <c r="DR35" s="308"/>
      <c r="DS35" s="308"/>
      <c r="DT35" s="308"/>
      <c r="DU35" s="308"/>
      <c r="DV35" s="308"/>
      <c r="DW35" s="308"/>
      <c r="DX35" s="308"/>
      <c r="DY35" s="308"/>
      <c r="DZ35" s="308"/>
      <c r="EA35" s="308"/>
      <c r="EB35" s="308"/>
      <c r="EC35" s="308"/>
      <c r="ED35" s="308"/>
      <c r="EE35" s="308"/>
      <c r="EF35" s="308"/>
      <c r="EG35" s="308"/>
      <c r="EH35" s="308"/>
      <c r="EI35" s="308"/>
      <c r="EJ35" s="308"/>
      <c r="EK35" s="308"/>
      <c r="EL35" s="308"/>
      <c r="EM35" s="308"/>
      <c r="EN35" s="308"/>
      <c r="EO35" s="308"/>
      <c r="EP35" s="308"/>
      <c r="EQ35" s="308"/>
      <c r="ER35" s="308"/>
      <c r="ES35" s="308"/>
      <c r="ET35" s="308"/>
      <c r="EU35" s="308"/>
      <c r="EV35" s="308"/>
      <c r="EW35" s="308"/>
      <c r="EX35" s="308"/>
      <c r="EY35" s="308"/>
      <c r="EZ35" s="308"/>
      <c r="FA35" s="308"/>
      <c r="FB35" s="308"/>
      <c r="FC35" s="308"/>
      <c r="FD35" s="308"/>
      <c r="FE35" s="308"/>
      <c r="FF35" s="308"/>
      <c r="FG35" s="308"/>
      <c r="FH35" s="308"/>
      <c r="FI35" s="308"/>
      <c r="FJ35" s="308"/>
      <c r="FK35" s="308"/>
      <c r="FL35" s="308"/>
      <c r="FM35" s="308"/>
      <c r="FN35" s="308"/>
      <c r="FO35" s="308"/>
      <c r="FP35" s="308"/>
      <c r="FQ35" s="308"/>
      <c r="FR35" s="308"/>
      <c r="FS35" s="308"/>
      <c r="FT35" s="308"/>
      <c r="FU35" s="308"/>
      <c r="FV35" s="308"/>
      <c r="FW35" s="308"/>
      <c r="FX35" s="308"/>
      <c r="FY35" s="308"/>
      <c r="FZ35" s="308"/>
      <c r="GA35" s="308"/>
      <c r="GB35" s="308"/>
      <c r="GC35" s="308"/>
      <c r="GD35" s="308"/>
      <c r="GE35" s="308"/>
      <c r="GF35" s="308"/>
      <c r="GG35" s="308"/>
      <c r="GH35" s="308"/>
      <c r="GI35" s="308"/>
      <c r="GJ35" s="308"/>
      <c r="GK35" s="308"/>
      <c r="GL35" s="308"/>
      <c r="GM35" s="308"/>
      <c r="GN35" s="308"/>
      <c r="GO35" s="308"/>
      <c r="GP35" s="308"/>
      <c r="GQ35" s="308"/>
      <c r="GR35" s="308"/>
      <c r="GS35" s="308"/>
      <c r="GT35" s="308"/>
      <c r="GU35" s="308"/>
      <c r="GV35" s="308"/>
      <c r="GW35" s="308"/>
      <c r="GX35" s="308"/>
      <c r="GY35" s="308"/>
      <c r="GZ35" s="308"/>
      <c r="HA35" s="308"/>
      <c r="HB35" s="308"/>
      <c r="HC35" s="308"/>
      <c r="HD35" s="308"/>
      <c r="HE35" s="308"/>
      <c r="HF35" s="308"/>
      <c r="HG35" s="308"/>
      <c r="HH35" s="308"/>
      <c r="HI35" s="308"/>
      <c r="HJ35" s="308"/>
      <c r="HK35" s="308"/>
      <c r="HL35" s="308"/>
      <c r="HM35" s="308"/>
      <c r="HN35" s="308"/>
      <c r="HO35" s="308"/>
      <c r="HP35" s="308"/>
      <c r="HQ35" s="308"/>
      <c r="HR35" s="308"/>
      <c r="HS35" s="308"/>
      <c r="HT35" s="308"/>
      <c r="HU35" s="308"/>
      <c r="HV35" s="308"/>
      <c r="HW35" s="308"/>
      <c r="HX35" s="308"/>
      <c r="HY35" s="308"/>
      <c r="HZ35" s="308"/>
      <c r="IA35" s="308"/>
      <c r="IB35" s="308"/>
      <c r="IC35" s="308"/>
      <c r="ID35" s="308"/>
      <c r="IE35" s="308"/>
      <c r="IF35" s="308"/>
      <c r="IG35" s="308"/>
      <c r="IH35" s="308"/>
      <c r="II35" s="308"/>
      <c r="IJ35" s="308"/>
      <c r="IK35" s="308"/>
      <c r="IL35" s="308"/>
      <c r="IM35" s="308"/>
      <c r="IN35" s="308"/>
      <c r="IO35" s="308"/>
      <c r="IP35" s="308"/>
      <c r="IQ35" s="308"/>
      <c r="IR35" s="308"/>
    </row>
    <row r="36" spans="1:252" ht="15">
      <c r="A36" s="286"/>
      <c r="B36" s="320"/>
      <c r="C36" s="316"/>
      <c r="D36" s="317"/>
      <c r="E36" s="317"/>
      <c r="F36" s="317"/>
      <c r="G36" s="317"/>
      <c r="H36" s="317"/>
      <c r="I36" s="286"/>
      <c r="J36" s="286"/>
      <c r="K36" s="308"/>
      <c r="L36" s="308"/>
      <c r="M36" s="308"/>
      <c r="N36" s="308"/>
      <c r="O36" s="308"/>
      <c r="P36" s="308"/>
      <c r="Q36" s="308"/>
      <c r="R36" s="308"/>
      <c r="S36" s="308"/>
      <c r="T36" s="308"/>
      <c r="U36" s="308"/>
      <c r="V36" s="308"/>
      <c r="W36" s="308"/>
      <c r="X36" s="308"/>
      <c r="Y36" s="308"/>
      <c r="Z36" s="308"/>
      <c r="AA36" s="308"/>
      <c r="AB36" s="308"/>
      <c r="AC36" s="308"/>
      <c r="AD36" s="308"/>
      <c r="AE36" s="308"/>
      <c r="AF36" s="308"/>
      <c r="AG36" s="308"/>
      <c r="AH36" s="308"/>
      <c r="AI36" s="308"/>
      <c r="AJ36" s="308"/>
      <c r="AK36" s="308"/>
      <c r="AL36" s="308"/>
      <c r="AM36" s="308"/>
      <c r="AN36" s="308"/>
      <c r="AO36" s="308"/>
      <c r="AP36" s="308"/>
      <c r="AQ36" s="308"/>
      <c r="AR36" s="308"/>
      <c r="AS36" s="308"/>
      <c r="AT36" s="308"/>
      <c r="AU36" s="308"/>
      <c r="AV36" s="308"/>
      <c r="AW36" s="308"/>
      <c r="AX36" s="308"/>
      <c r="AY36" s="308"/>
      <c r="AZ36" s="308"/>
      <c r="BA36" s="308"/>
      <c r="BB36" s="308"/>
      <c r="BC36" s="308"/>
      <c r="BD36" s="308"/>
      <c r="BE36" s="308"/>
      <c r="BF36" s="308"/>
      <c r="BG36" s="308"/>
      <c r="BH36" s="308"/>
      <c r="BI36" s="308"/>
      <c r="BJ36" s="308"/>
      <c r="BK36" s="308"/>
      <c r="BL36" s="308"/>
      <c r="BM36" s="308"/>
      <c r="BN36" s="308"/>
      <c r="BO36" s="308"/>
      <c r="BP36" s="308"/>
      <c r="BQ36" s="308"/>
      <c r="BR36" s="308"/>
      <c r="BS36" s="308"/>
      <c r="BT36" s="308"/>
      <c r="BU36" s="308"/>
      <c r="BV36" s="308"/>
      <c r="BW36" s="308"/>
      <c r="BX36" s="308"/>
      <c r="BY36" s="308"/>
      <c r="BZ36" s="308"/>
      <c r="CA36" s="308"/>
      <c r="CB36" s="308"/>
      <c r="CC36" s="308"/>
      <c r="CD36" s="308"/>
      <c r="CE36" s="308"/>
      <c r="CF36" s="308"/>
      <c r="CG36" s="308"/>
      <c r="CH36" s="308"/>
      <c r="CI36" s="308"/>
      <c r="CJ36" s="308"/>
      <c r="CK36" s="308"/>
      <c r="CL36" s="308"/>
      <c r="CM36" s="308"/>
      <c r="CN36" s="308"/>
      <c r="CO36" s="308"/>
      <c r="CP36" s="308"/>
      <c r="CQ36" s="308"/>
      <c r="CR36" s="308"/>
      <c r="CS36" s="308"/>
      <c r="CT36" s="308"/>
      <c r="CU36" s="308"/>
      <c r="CV36" s="308"/>
      <c r="CW36" s="308"/>
      <c r="CX36" s="308"/>
      <c r="CY36" s="308"/>
      <c r="CZ36" s="308"/>
      <c r="DA36" s="308"/>
      <c r="DB36" s="308"/>
      <c r="DC36" s="308"/>
      <c r="DD36" s="308"/>
      <c r="DE36" s="308"/>
      <c r="DF36" s="308"/>
      <c r="DG36" s="308"/>
      <c r="DH36" s="308"/>
      <c r="DI36" s="308"/>
      <c r="DJ36" s="308"/>
      <c r="DK36" s="308"/>
      <c r="DL36" s="308"/>
      <c r="DM36" s="308"/>
      <c r="DN36" s="308"/>
      <c r="DO36" s="308"/>
      <c r="DP36" s="308"/>
      <c r="DQ36" s="308"/>
      <c r="DR36" s="308"/>
      <c r="DS36" s="308"/>
      <c r="DT36" s="308"/>
      <c r="DU36" s="308"/>
      <c r="DV36" s="308"/>
      <c r="DW36" s="308"/>
      <c r="DX36" s="308"/>
      <c r="DY36" s="308"/>
      <c r="DZ36" s="308"/>
      <c r="EA36" s="308"/>
      <c r="EB36" s="308"/>
      <c r="EC36" s="308"/>
      <c r="ED36" s="308"/>
      <c r="EE36" s="308"/>
      <c r="EF36" s="308"/>
      <c r="EG36" s="308"/>
      <c r="EH36" s="308"/>
      <c r="EI36" s="308"/>
      <c r="EJ36" s="308"/>
      <c r="EK36" s="308"/>
      <c r="EL36" s="308"/>
      <c r="EM36" s="308"/>
      <c r="EN36" s="308"/>
      <c r="EO36" s="308"/>
      <c r="EP36" s="308"/>
      <c r="EQ36" s="308"/>
      <c r="ER36" s="308"/>
      <c r="ES36" s="308"/>
      <c r="ET36" s="308"/>
      <c r="EU36" s="308"/>
      <c r="EV36" s="308"/>
      <c r="EW36" s="308"/>
      <c r="EX36" s="308"/>
      <c r="EY36" s="308"/>
      <c r="EZ36" s="308"/>
      <c r="FA36" s="308"/>
      <c r="FB36" s="308"/>
      <c r="FC36" s="308"/>
      <c r="FD36" s="308"/>
      <c r="FE36" s="308"/>
      <c r="FF36" s="308"/>
      <c r="FG36" s="308"/>
      <c r="FH36" s="308"/>
      <c r="FI36" s="308"/>
      <c r="FJ36" s="308"/>
      <c r="FK36" s="308"/>
      <c r="FL36" s="308"/>
      <c r="FM36" s="308"/>
      <c r="FN36" s="308"/>
      <c r="FO36" s="308"/>
      <c r="FP36" s="308"/>
      <c r="FQ36" s="308"/>
      <c r="FR36" s="308"/>
      <c r="FS36" s="308"/>
      <c r="FT36" s="308"/>
      <c r="FU36" s="308"/>
      <c r="FV36" s="308"/>
      <c r="FW36" s="308"/>
      <c r="FX36" s="308"/>
      <c r="FY36" s="308"/>
      <c r="FZ36" s="308"/>
      <c r="GA36" s="308"/>
      <c r="GB36" s="308"/>
      <c r="GC36" s="308"/>
      <c r="GD36" s="308"/>
      <c r="GE36" s="308"/>
      <c r="GF36" s="308"/>
      <c r="GG36" s="308"/>
      <c r="GH36" s="308"/>
      <c r="GI36" s="308"/>
      <c r="GJ36" s="308"/>
      <c r="GK36" s="308"/>
      <c r="GL36" s="308"/>
      <c r="GM36" s="308"/>
      <c r="GN36" s="308"/>
      <c r="GO36" s="308"/>
      <c r="GP36" s="308"/>
      <c r="GQ36" s="308"/>
      <c r="GR36" s="308"/>
      <c r="GS36" s="308"/>
      <c r="GT36" s="308"/>
      <c r="GU36" s="308"/>
      <c r="GV36" s="308"/>
      <c r="GW36" s="308"/>
      <c r="GX36" s="308"/>
      <c r="GY36" s="308"/>
      <c r="GZ36" s="308"/>
      <c r="HA36" s="308"/>
      <c r="HB36" s="308"/>
      <c r="HC36" s="308"/>
      <c r="HD36" s="308"/>
      <c r="HE36" s="308"/>
      <c r="HF36" s="308"/>
      <c r="HG36" s="308"/>
      <c r="HH36" s="308"/>
      <c r="HI36" s="308"/>
      <c r="HJ36" s="308"/>
      <c r="HK36" s="308"/>
      <c r="HL36" s="308"/>
      <c r="HM36" s="308"/>
      <c r="HN36" s="308"/>
      <c r="HO36" s="308"/>
      <c r="HP36" s="308"/>
      <c r="HQ36" s="308"/>
      <c r="HR36" s="308"/>
      <c r="HS36" s="308"/>
      <c r="HT36" s="308"/>
      <c r="HU36" s="308"/>
      <c r="HV36" s="308"/>
      <c r="HW36" s="308"/>
      <c r="HX36" s="308"/>
      <c r="HY36" s="308"/>
      <c r="HZ36" s="308"/>
      <c r="IA36" s="308"/>
      <c r="IB36" s="308"/>
      <c r="IC36" s="308"/>
      <c r="ID36" s="308"/>
      <c r="IE36" s="308"/>
      <c r="IF36" s="308"/>
      <c r="IG36" s="308"/>
      <c r="IH36" s="308"/>
      <c r="II36" s="308"/>
      <c r="IJ36" s="308"/>
      <c r="IK36" s="308"/>
      <c r="IL36" s="308"/>
      <c r="IM36" s="308"/>
      <c r="IN36" s="308"/>
      <c r="IO36" s="308"/>
      <c r="IP36" s="308"/>
      <c r="IQ36" s="308"/>
      <c r="IR36" s="308"/>
    </row>
    <row r="37" spans="1:252" ht="15">
      <c r="A37" s="286"/>
      <c r="B37" s="286"/>
      <c r="C37" s="286"/>
      <c r="D37" s="314"/>
      <c r="E37" s="314"/>
      <c r="F37" s="314"/>
      <c r="G37" s="314"/>
      <c r="H37" s="314"/>
      <c r="I37" s="286"/>
      <c r="J37" s="286"/>
      <c r="K37" s="308"/>
      <c r="L37" s="308"/>
      <c r="M37" s="308"/>
      <c r="N37" s="308"/>
      <c r="O37" s="308"/>
      <c r="P37" s="308"/>
      <c r="Q37" s="308"/>
      <c r="R37" s="308"/>
      <c r="S37" s="308"/>
      <c r="T37" s="308"/>
      <c r="U37" s="308"/>
      <c r="V37" s="308"/>
      <c r="W37" s="308"/>
      <c r="X37" s="308"/>
      <c r="Y37" s="308"/>
      <c r="Z37" s="308"/>
      <c r="AA37" s="308"/>
      <c r="AB37" s="308"/>
      <c r="AC37" s="308"/>
      <c r="AD37" s="308"/>
      <c r="AE37" s="308"/>
      <c r="AF37" s="308"/>
      <c r="AG37" s="308"/>
      <c r="AH37" s="308"/>
      <c r="AI37" s="308"/>
      <c r="AJ37" s="308"/>
      <c r="AK37" s="308"/>
      <c r="AL37" s="308"/>
      <c r="AM37" s="308"/>
      <c r="AN37" s="308"/>
      <c r="AO37" s="308"/>
      <c r="AP37" s="308"/>
      <c r="AQ37" s="308"/>
      <c r="AR37" s="308"/>
      <c r="AS37" s="308"/>
      <c r="AT37" s="308"/>
      <c r="AU37" s="308"/>
      <c r="AV37" s="308"/>
      <c r="AW37" s="308"/>
      <c r="AX37" s="308"/>
      <c r="AY37" s="308"/>
      <c r="AZ37" s="308"/>
      <c r="BA37" s="308"/>
      <c r="BB37" s="308"/>
      <c r="BC37" s="308"/>
      <c r="BD37" s="308"/>
      <c r="BE37" s="308"/>
      <c r="BF37" s="308"/>
      <c r="BG37" s="308"/>
      <c r="BH37" s="308"/>
      <c r="BI37" s="308"/>
      <c r="BJ37" s="308"/>
      <c r="BK37" s="308"/>
      <c r="BL37" s="308"/>
      <c r="BM37" s="308"/>
      <c r="BN37" s="308"/>
      <c r="BO37" s="308"/>
      <c r="BP37" s="308"/>
      <c r="BQ37" s="308"/>
      <c r="BR37" s="308"/>
      <c r="BS37" s="308"/>
      <c r="BT37" s="308"/>
      <c r="BU37" s="308"/>
      <c r="BV37" s="308"/>
      <c r="BW37" s="308"/>
      <c r="BX37" s="308"/>
      <c r="BY37" s="308"/>
      <c r="BZ37" s="308"/>
      <c r="CA37" s="308"/>
      <c r="CB37" s="308"/>
      <c r="CC37" s="308"/>
      <c r="CD37" s="308"/>
      <c r="CE37" s="308"/>
      <c r="CF37" s="308"/>
      <c r="CG37" s="308"/>
      <c r="CH37" s="308"/>
      <c r="CI37" s="308"/>
      <c r="CJ37" s="308"/>
      <c r="CK37" s="308"/>
      <c r="CL37" s="308"/>
      <c r="CM37" s="308"/>
      <c r="CN37" s="308"/>
      <c r="CO37" s="308"/>
      <c r="CP37" s="308"/>
      <c r="CQ37" s="308"/>
      <c r="CR37" s="308"/>
      <c r="CS37" s="308"/>
      <c r="CT37" s="308"/>
      <c r="CU37" s="308"/>
      <c r="CV37" s="308"/>
      <c r="CW37" s="308"/>
      <c r="CX37" s="308"/>
      <c r="CY37" s="308"/>
      <c r="CZ37" s="308"/>
      <c r="DA37" s="308"/>
      <c r="DB37" s="308"/>
      <c r="DC37" s="308"/>
      <c r="DD37" s="308"/>
      <c r="DE37" s="308"/>
      <c r="DF37" s="308"/>
      <c r="DG37" s="308"/>
      <c r="DH37" s="308"/>
      <c r="DI37" s="308"/>
      <c r="DJ37" s="308"/>
      <c r="DK37" s="308"/>
      <c r="DL37" s="308"/>
      <c r="DM37" s="308"/>
      <c r="DN37" s="308"/>
      <c r="DO37" s="308"/>
      <c r="DP37" s="308"/>
      <c r="DQ37" s="308"/>
      <c r="DR37" s="308"/>
      <c r="DS37" s="308"/>
      <c r="DT37" s="308"/>
      <c r="DU37" s="308"/>
      <c r="DV37" s="308"/>
      <c r="DW37" s="308"/>
      <c r="DX37" s="308"/>
      <c r="DY37" s="308"/>
      <c r="DZ37" s="308"/>
      <c r="EA37" s="308"/>
      <c r="EB37" s="308"/>
      <c r="EC37" s="308"/>
      <c r="ED37" s="308"/>
      <c r="EE37" s="308"/>
      <c r="EF37" s="308"/>
      <c r="EG37" s="308"/>
      <c r="EH37" s="308"/>
      <c r="EI37" s="308"/>
      <c r="EJ37" s="308"/>
      <c r="EK37" s="308"/>
      <c r="EL37" s="308"/>
      <c r="EM37" s="308"/>
      <c r="EN37" s="308"/>
      <c r="EO37" s="308"/>
      <c r="EP37" s="308"/>
      <c r="EQ37" s="308"/>
      <c r="ER37" s="308"/>
      <c r="ES37" s="308"/>
      <c r="ET37" s="308"/>
      <c r="EU37" s="308"/>
      <c r="EV37" s="308"/>
      <c r="EW37" s="308"/>
      <c r="EX37" s="308"/>
      <c r="EY37" s="308"/>
      <c r="EZ37" s="308"/>
      <c r="FA37" s="308"/>
      <c r="FB37" s="308"/>
      <c r="FC37" s="308"/>
      <c r="FD37" s="308"/>
      <c r="FE37" s="308"/>
      <c r="FF37" s="308"/>
      <c r="FG37" s="308"/>
      <c r="FH37" s="308"/>
      <c r="FI37" s="308"/>
      <c r="FJ37" s="308"/>
      <c r="FK37" s="308"/>
      <c r="FL37" s="308"/>
      <c r="FM37" s="308"/>
      <c r="FN37" s="308"/>
      <c r="FO37" s="308"/>
      <c r="FP37" s="308"/>
      <c r="FQ37" s="308"/>
      <c r="FR37" s="308"/>
      <c r="FS37" s="308"/>
      <c r="FT37" s="308"/>
      <c r="FU37" s="308"/>
      <c r="FV37" s="308"/>
      <c r="FW37" s="308"/>
      <c r="FX37" s="308"/>
      <c r="FY37" s="308"/>
      <c r="FZ37" s="308"/>
      <c r="GA37" s="308"/>
      <c r="GB37" s="308"/>
      <c r="GC37" s="308"/>
      <c r="GD37" s="308"/>
      <c r="GE37" s="308"/>
      <c r="GF37" s="308"/>
      <c r="GG37" s="308"/>
      <c r="GH37" s="308"/>
      <c r="GI37" s="308"/>
      <c r="GJ37" s="308"/>
      <c r="GK37" s="308"/>
      <c r="GL37" s="308"/>
      <c r="GM37" s="308"/>
      <c r="GN37" s="308"/>
      <c r="GO37" s="308"/>
      <c r="GP37" s="308"/>
      <c r="GQ37" s="308"/>
      <c r="GR37" s="308"/>
      <c r="GS37" s="308"/>
      <c r="GT37" s="308"/>
      <c r="GU37" s="308"/>
      <c r="GV37" s="308"/>
      <c r="GW37" s="308"/>
      <c r="GX37" s="308"/>
      <c r="GY37" s="308"/>
      <c r="GZ37" s="308"/>
      <c r="HA37" s="308"/>
      <c r="HB37" s="308"/>
      <c r="HC37" s="308"/>
      <c r="HD37" s="308"/>
      <c r="HE37" s="308"/>
      <c r="HF37" s="308"/>
      <c r="HG37" s="308"/>
      <c r="HH37" s="308"/>
      <c r="HI37" s="308"/>
      <c r="HJ37" s="308"/>
      <c r="HK37" s="308"/>
      <c r="HL37" s="308"/>
      <c r="HM37" s="308"/>
      <c r="HN37" s="308"/>
      <c r="HO37" s="308"/>
      <c r="HP37" s="308"/>
      <c r="HQ37" s="308"/>
      <c r="HR37" s="308"/>
      <c r="HS37" s="308"/>
      <c r="HT37" s="308"/>
      <c r="HU37" s="308"/>
      <c r="HV37" s="308"/>
      <c r="HW37" s="308"/>
      <c r="HX37" s="308"/>
      <c r="HY37" s="308"/>
      <c r="HZ37" s="308"/>
      <c r="IA37" s="308"/>
      <c r="IB37" s="308"/>
      <c r="IC37" s="308"/>
      <c r="ID37" s="308"/>
      <c r="IE37" s="308"/>
      <c r="IF37" s="308"/>
      <c r="IG37" s="308"/>
      <c r="IH37" s="308"/>
      <c r="II37" s="308"/>
      <c r="IJ37" s="308"/>
      <c r="IK37" s="308"/>
      <c r="IL37" s="308"/>
      <c r="IM37" s="308"/>
      <c r="IN37" s="308"/>
      <c r="IO37" s="308"/>
      <c r="IP37" s="308"/>
      <c r="IQ37" s="308"/>
      <c r="IR37" s="308"/>
    </row>
    <row r="38" spans="1:252" s="319" customFormat="1" ht="14.5">
      <c r="A38" s="309"/>
      <c r="B38" s="320"/>
      <c r="C38" s="316"/>
      <c r="D38" s="317"/>
      <c r="E38" s="317"/>
      <c r="F38" s="317"/>
      <c r="G38" s="317"/>
      <c r="H38" s="317"/>
      <c r="I38" s="309"/>
      <c r="J38" s="309"/>
      <c r="K38" s="309"/>
      <c r="L38" s="318"/>
      <c r="M38" s="318"/>
      <c r="N38" s="318"/>
      <c r="O38" s="318"/>
      <c r="P38" s="318"/>
      <c r="Q38" s="318"/>
      <c r="R38" s="318"/>
      <c r="S38" s="318"/>
      <c r="T38" s="318"/>
      <c r="U38" s="318"/>
      <c r="V38" s="318"/>
      <c r="W38" s="318"/>
      <c r="X38" s="318"/>
      <c r="Y38" s="318"/>
      <c r="Z38" s="318"/>
      <c r="AA38" s="318"/>
      <c r="AB38" s="318"/>
      <c r="AC38" s="318"/>
      <c r="AD38" s="318"/>
      <c r="AE38" s="318"/>
      <c r="AF38" s="318"/>
      <c r="AG38" s="318"/>
      <c r="AH38" s="318"/>
      <c r="AI38" s="318"/>
      <c r="AJ38" s="318"/>
      <c r="AK38" s="318"/>
      <c r="AL38" s="318"/>
      <c r="AM38" s="318"/>
      <c r="AN38" s="318"/>
      <c r="AO38" s="318"/>
      <c r="AP38" s="318"/>
      <c r="AQ38" s="318"/>
      <c r="AR38" s="318"/>
      <c r="AS38" s="318"/>
      <c r="AT38" s="318"/>
      <c r="AU38" s="318"/>
      <c r="AV38" s="318"/>
      <c r="AW38" s="318"/>
      <c r="AX38" s="318"/>
      <c r="AY38" s="318"/>
      <c r="AZ38" s="318"/>
      <c r="BA38" s="318"/>
      <c r="BB38" s="318"/>
      <c r="BC38" s="318"/>
      <c r="BD38" s="318"/>
      <c r="BE38" s="318"/>
      <c r="BF38" s="318"/>
      <c r="BG38" s="318"/>
      <c r="BH38" s="318"/>
      <c r="BI38" s="318"/>
      <c r="BJ38" s="318"/>
      <c r="BK38" s="318"/>
      <c r="BL38" s="318"/>
      <c r="BM38" s="318"/>
      <c r="BN38" s="318"/>
      <c r="BO38" s="318"/>
      <c r="BP38" s="318"/>
      <c r="BQ38" s="318"/>
      <c r="BR38" s="318"/>
      <c r="BS38" s="318"/>
      <c r="BT38" s="318"/>
      <c r="BU38" s="318"/>
      <c r="BV38" s="318"/>
      <c r="BW38" s="318"/>
      <c r="BX38" s="318"/>
      <c r="BY38" s="318"/>
      <c r="BZ38" s="318"/>
      <c r="CA38" s="318"/>
      <c r="CB38" s="318"/>
      <c r="CC38" s="318"/>
      <c r="CD38" s="318"/>
      <c r="CE38" s="318"/>
      <c r="CF38" s="318"/>
      <c r="CG38" s="318"/>
      <c r="CH38" s="318"/>
      <c r="CI38" s="318"/>
      <c r="CJ38" s="318"/>
      <c r="CK38" s="318"/>
      <c r="CL38" s="318"/>
      <c r="CM38" s="318"/>
      <c r="CN38" s="318"/>
      <c r="CO38" s="318"/>
      <c r="CP38" s="318"/>
      <c r="CQ38" s="318"/>
      <c r="CR38" s="318"/>
      <c r="CS38" s="318"/>
      <c r="CT38" s="318"/>
      <c r="CU38" s="318"/>
      <c r="CV38" s="318"/>
      <c r="CW38" s="318"/>
      <c r="CX38" s="318"/>
      <c r="CY38" s="318"/>
      <c r="CZ38" s="318"/>
      <c r="DA38" s="318"/>
      <c r="DB38" s="318"/>
      <c r="DC38" s="318"/>
      <c r="DD38" s="318"/>
      <c r="DE38" s="318"/>
      <c r="DF38" s="318"/>
      <c r="DG38" s="318"/>
      <c r="DH38" s="318"/>
      <c r="DI38" s="318"/>
      <c r="DJ38" s="318"/>
      <c r="DK38" s="318"/>
      <c r="DL38" s="318"/>
      <c r="DM38" s="318"/>
      <c r="DN38" s="318"/>
      <c r="DO38" s="318"/>
      <c r="DP38" s="318"/>
      <c r="DQ38" s="318"/>
      <c r="DR38" s="318"/>
      <c r="DS38" s="318"/>
      <c r="DT38" s="318"/>
      <c r="DU38" s="318"/>
      <c r="DV38" s="318"/>
      <c r="DW38" s="318"/>
      <c r="DX38" s="318"/>
      <c r="DY38" s="318"/>
      <c r="DZ38" s="318"/>
      <c r="EA38" s="318"/>
      <c r="EB38" s="318"/>
      <c r="EC38" s="318"/>
      <c r="ED38" s="318"/>
      <c r="EE38" s="318"/>
      <c r="EF38" s="318"/>
      <c r="EG38" s="318"/>
      <c r="EH38" s="318"/>
      <c r="EI38" s="318"/>
      <c r="EJ38" s="318"/>
      <c r="EK38" s="318"/>
      <c r="EL38" s="318"/>
      <c r="EM38" s="318"/>
      <c r="EN38" s="318"/>
      <c r="EO38" s="318"/>
      <c r="EP38" s="318"/>
      <c r="EQ38" s="318"/>
      <c r="ER38" s="318"/>
      <c r="ES38" s="318"/>
      <c r="ET38" s="318"/>
      <c r="EU38" s="318"/>
      <c r="EV38" s="318"/>
      <c r="EW38" s="318"/>
      <c r="EX38" s="318"/>
      <c r="EY38" s="318"/>
      <c r="EZ38" s="318"/>
      <c r="FA38" s="318"/>
      <c r="FB38" s="318"/>
      <c r="FC38" s="318"/>
      <c r="FD38" s="318"/>
      <c r="FE38" s="318"/>
      <c r="FF38" s="318"/>
      <c r="FG38" s="318"/>
      <c r="FH38" s="318"/>
      <c r="FI38" s="318"/>
      <c r="FJ38" s="318"/>
      <c r="FK38" s="318"/>
      <c r="FL38" s="318"/>
      <c r="FM38" s="318"/>
      <c r="FN38" s="318"/>
      <c r="FO38" s="318"/>
      <c r="FP38" s="318"/>
      <c r="FQ38" s="318"/>
      <c r="FR38" s="318"/>
      <c r="FS38" s="318"/>
      <c r="FT38" s="318"/>
      <c r="FU38" s="318"/>
      <c r="FV38" s="318"/>
      <c r="FW38" s="318"/>
      <c r="FX38" s="318"/>
      <c r="FY38" s="318"/>
      <c r="FZ38" s="318"/>
      <c r="GA38" s="318"/>
      <c r="GB38" s="318"/>
      <c r="GC38" s="318"/>
      <c r="GD38" s="318"/>
      <c r="GE38" s="318"/>
      <c r="GF38" s="318"/>
      <c r="GG38" s="318"/>
      <c r="GH38" s="318"/>
      <c r="GI38" s="318"/>
      <c r="GJ38" s="318"/>
      <c r="GK38" s="318"/>
      <c r="GL38" s="318"/>
      <c r="GM38" s="318"/>
      <c r="GN38" s="318"/>
      <c r="GO38" s="318"/>
      <c r="GP38" s="318"/>
      <c r="GQ38" s="318"/>
      <c r="GR38" s="318"/>
      <c r="GS38" s="318"/>
      <c r="GT38" s="318"/>
      <c r="GU38" s="318"/>
      <c r="GV38" s="318"/>
      <c r="GW38" s="318"/>
      <c r="GX38" s="318"/>
      <c r="GY38" s="318"/>
      <c r="GZ38" s="318"/>
      <c r="HA38" s="318"/>
      <c r="HB38" s="318"/>
      <c r="HC38" s="318"/>
      <c r="HD38" s="318"/>
      <c r="HE38" s="318"/>
      <c r="HF38" s="318"/>
      <c r="HG38" s="318"/>
      <c r="HH38" s="318"/>
      <c r="HI38" s="318"/>
      <c r="HJ38" s="318"/>
      <c r="HK38" s="318"/>
      <c r="HL38" s="318"/>
      <c r="HM38" s="318"/>
      <c r="HN38" s="318"/>
      <c r="HO38" s="318"/>
      <c r="HP38" s="318"/>
      <c r="HQ38" s="318"/>
      <c r="HR38" s="318"/>
      <c r="HS38" s="318"/>
      <c r="HT38" s="318"/>
      <c r="HU38" s="318"/>
      <c r="HV38" s="318"/>
      <c r="HW38" s="318"/>
      <c r="HX38" s="318"/>
      <c r="HY38" s="318"/>
      <c r="HZ38" s="318"/>
      <c r="IA38" s="318"/>
      <c r="IB38" s="318"/>
      <c r="IC38" s="318"/>
      <c r="ID38" s="318"/>
      <c r="IE38" s="318"/>
      <c r="IF38" s="318"/>
      <c r="IG38" s="318"/>
      <c r="IH38" s="318"/>
      <c r="II38" s="318"/>
      <c r="IJ38" s="318"/>
      <c r="IK38" s="318"/>
      <c r="IL38" s="318"/>
      <c r="IM38" s="318"/>
      <c r="IN38" s="318"/>
      <c r="IO38" s="318"/>
      <c r="IP38" s="318"/>
      <c r="IQ38" s="318"/>
      <c r="IR38" s="318"/>
    </row>
    <row r="39" spans="1:252" ht="15">
      <c r="A39" s="286"/>
      <c r="B39" s="286"/>
      <c r="C39" s="286"/>
      <c r="D39" s="314"/>
      <c r="E39" s="314"/>
      <c r="F39" s="314"/>
      <c r="G39" s="314"/>
      <c r="H39" s="314"/>
      <c r="I39" s="286"/>
      <c r="J39" s="286"/>
      <c r="K39" s="308"/>
      <c r="L39" s="308"/>
      <c r="M39" s="308"/>
      <c r="N39" s="308"/>
      <c r="O39" s="308"/>
      <c r="P39" s="308"/>
      <c r="Q39" s="308"/>
      <c r="R39" s="308"/>
      <c r="S39" s="308"/>
      <c r="T39" s="308"/>
      <c r="U39" s="308"/>
      <c r="V39" s="308"/>
      <c r="W39" s="308"/>
      <c r="X39" s="308"/>
      <c r="Y39" s="308"/>
      <c r="Z39" s="308"/>
      <c r="AA39" s="308"/>
      <c r="AB39" s="308"/>
      <c r="AC39" s="308"/>
      <c r="AD39" s="308"/>
      <c r="AE39" s="308"/>
      <c r="AF39" s="308"/>
      <c r="AG39" s="308"/>
      <c r="AH39" s="308"/>
      <c r="AI39" s="308"/>
      <c r="AJ39" s="308"/>
      <c r="AK39" s="308"/>
      <c r="AL39" s="308"/>
      <c r="AM39" s="308"/>
      <c r="AN39" s="308"/>
      <c r="AO39" s="308"/>
      <c r="AP39" s="308"/>
      <c r="AQ39" s="308"/>
      <c r="AR39" s="308"/>
      <c r="AS39" s="308"/>
      <c r="AT39" s="308"/>
      <c r="AU39" s="308"/>
      <c r="AV39" s="308"/>
      <c r="AW39" s="308"/>
      <c r="AX39" s="308"/>
      <c r="AY39" s="308"/>
      <c r="AZ39" s="308"/>
      <c r="BA39" s="308"/>
      <c r="BB39" s="308"/>
      <c r="BC39" s="308"/>
      <c r="BD39" s="308"/>
      <c r="BE39" s="308"/>
      <c r="BF39" s="308"/>
      <c r="BG39" s="308"/>
      <c r="BH39" s="308"/>
      <c r="BI39" s="308"/>
      <c r="BJ39" s="308"/>
      <c r="BK39" s="308"/>
      <c r="BL39" s="308"/>
      <c r="BM39" s="308"/>
      <c r="BN39" s="308"/>
      <c r="BO39" s="308"/>
      <c r="BP39" s="308"/>
      <c r="BQ39" s="308"/>
      <c r="BR39" s="308"/>
      <c r="BS39" s="308"/>
      <c r="BT39" s="308"/>
      <c r="BU39" s="308"/>
      <c r="BV39" s="308"/>
      <c r="BW39" s="308"/>
      <c r="BX39" s="308"/>
      <c r="BY39" s="308"/>
      <c r="BZ39" s="308"/>
      <c r="CA39" s="308"/>
      <c r="CB39" s="308"/>
      <c r="CC39" s="308"/>
      <c r="CD39" s="308"/>
      <c r="CE39" s="308"/>
      <c r="CF39" s="308"/>
      <c r="CG39" s="308"/>
      <c r="CH39" s="308"/>
      <c r="CI39" s="308"/>
      <c r="CJ39" s="308"/>
      <c r="CK39" s="308"/>
      <c r="CL39" s="308"/>
      <c r="CM39" s="308"/>
      <c r="CN39" s="308"/>
      <c r="CO39" s="308"/>
      <c r="CP39" s="308"/>
      <c r="CQ39" s="308"/>
      <c r="CR39" s="308"/>
      <c r="CS39" s="308"/>
      <c r="CT39" s="308"/>
      <c r="CU39" s="308"/>
      <c r="CV39" s="308"/>
      <c r="CW39" s="308"/>
      <c r="CX39" s="308"/>
      <c r="CY39" s="308"/>
      <c r="CZ39" s="308"/>
      <c r="DA39" s="308"/>
      <c r="DB39" s="308"/>
      <c r="DC39" s="308"/>
      <c r="DD39" s="308"/>
      <c r="DE39" s="308"/>
      <c r="DF39" s="308"/>
      <c r="DG39" s="308"/>
      <c r="DH39" s="308"/>
      <c r="DI39" s="308"/>
      <c r="DJ39" s="308"/>
      <c r="DK39" s="308"/>
      <c r="DL39" s="308"/>
      <c r="DM39" s="308"/>
      <c r="DN39" s="308"/>
      <c r="DO39" s="308"/>
      <c r="DP39" s="308"/>
      <c r="DQ39" s="308"/>
      <c r="DR39" s="308"/>
      <c r="DS39" s="308"/>
      <c r="DT39" s="308"/>
      <c r="DU39" s="308"/>
      <c r="DV39" s="308"/>
      <c r="DW39" s="308"/>
      <c r="DX39" s="308"/>
      <c r="DY39" s="308"/>
      <c r="DZ39" s="308"/>
      <c r="EA39" s="308"/>
      <c r="EB39" s="308"/>
      <c r="EC39" s="308"/>
      <c r="ED39" s="308"/>
      <c r="EE39" s="308"/>
      <c r="EF39" s="308"/>
      <c r="EG39" s="308"/>
      <c r="EH39" s="308"/>
      <c r="EI39" s="308"/>
      <c r="EJ39" s="308"/>
      <c r="EK39" s="308"/>
      <c r="EL39" s="308"/>
      <c r="EM39" s="308"/>
      <c r="EN39" s="308"/>
      <c r="EO39" s="308"/>
      <c r="EP39" s="308"/>
      <c r="EQ39" s="308"/>
      <c r="ER39" s="308"/>
      <c r="ES39" s="308"/>
      <c r="ET39" s="308"/>
      <c r="EU39" s="308"/>
      <c r="EV39" s="308"/>
      <c r="EW39" s="308"/>
      <c r="EX39" s="308"/>
      <c r="EY39" s="308"/>
      <c r="EZ39" s="308"/>
      <c r="FA39" s="308"/>
      <c r="FB39" s="308"/>
      <c r="FC39" s="308"/>
      <c r="FD39" s="308"/>
      <c r="FE39" s="308"/>
      <c r="FF39" s="308"/>
      <c r="FG39" s="308"/>
      <c r="FH39" s="308"/>
      <c r="FI39" s="308"/>
      <c r="FJ39" s="308"/>
      <c r="FK39" s="308"/>
      <c r="FL39" s="308"/>
      <c r="FM39" s="308"/>
      <c r="FN39" s="308"/>
      <c r="FO39" s="308"/>
      <c r="FP39" s="308"/>
      <c r="FQ39" s="308"/>
      <c r="FR39" s="308"/>
      <c r="FS39" s="308"/>
      <c r="FT39" s="308"/>
      <c r="FU39" s="308"/>
      <c r="FV39" s="308"/>
      <c r="FW39" s="308"/>
      <c r="FX39" s="308"/>
      <c r="FY39" s="308"/>
      <c r="FZ39" s="308"/>
      <c r="GA39" s="308"/>
      <c r="GB39" s="308"/>
      <c r="GC39" s="308"/>
      <c r="GD39" s="308"/>
      <c r="GE39" s="308"/>
      <c r="GF39" s="308"/>
      <c r="GG39" s="308"/>
      <c r="GH39" s="308"/>
      <c r="GI39" s="308"/>
      <c r="GJ39" s="308"/>
      <c r="GK39" s="308"/>
      <c r="GL39" s="308"/>
      <c r="GM39" s="308"/>
      <c r="GN39" s="308"/>
      <c r="GO39" s="308"/>
      <c r="GP39" s="308"/>
      <c r="GQ39" s="308"/>
      <c r="GR39" s="308"/>
      <c r="GS39" s="308"/>
      <c r="GT39" s="308"/>
      <c r="GU39" s="308"/>
      <c r="GV39" s="308"/>
      <c r="GW39" s="308"/>
      <c r="GX39" s="308"/>
      <c r="GY39" s="308"/>
      <c r="GZ39" s="308"/>
      <c r="HA39" s="308"/>
      <c r="HB39" s="308"/>
      <c r="HC39" s="308"/>
      <c r="HD39" s="308"/>
      <c r="HE39" s="308"/>
      <c r="HF39" s="308"/>
      <c r="HG39" s="308"/>
      <c r="HH39" s="308"/>
      <c r="HI39" s="308"/>
      <c r="HJ39" s="308"/>
      <c r="HK39" s="308"/>
      <c r="HL39" s="308"/>
      <c r="HM39" s="308"/>
      <c r="HN39" s="308"/>
      <c r="HO39" s="308"/>
      <c r="HP39" s="308"/>
      <c r="HQ39" s="308"/>
      <c r="HR39" s="308"/>
      <c r="HS39" s="308"/>
      <c r="HT39" s="308"/>
      <c r="HU39" s="308"/>
      <c r="HV39" s="308"/>
      <c r="HW39" s="308"/>
      <c r="HX39" s="308"/>
      <c r="HY39" s="308"/>
      <c r="HZ39" s="308"/>
      <c r="IA39" s="308"/>
      <c r="IB39" s="308"/>
      <c r="IC39" s="308"/>
      <c r="ID39" s="308"/>
      <c r="IE39" s="308"/>
      <c r="IF39" s="308"/>
      <c r="IG39" s="308"/>
      <c r="IH39" s="308"/>
      <c r="II39" s="308"/>
      <c r="IJ39" s="308"/>
      <c r="IK39" s="308"/>
      <c r="IL39" s="308"/>
      <c r="IM39" s="308"/>
      <c r="IN39" s="308"/>
      <c r="IO39" s="308"/>
      <c r="IP39" s="308"/>
      <c r="IQ39" s="308"/>
      <c r="IR39" s="308"/>
    </row>
    <row r="40" spans="1:252" ht="15">
      <c r="A40" s="286"/>
      <c r="C40" s="286"/>
      <c r="D40" s="314"/>
      <c r="E40" s="314"/>
      <c r="F40" s="314"/>
      <c r="G40" s="314"/>
      <c r="H40" s="314"/>
      <c r="I40" s="286"/>
      <c r="J40" s="286"/>
      <c r="K40" s="308"/>
      <c r="L40" s="308"/>
      <c r="M40" s="308"/>
      <c r="N40" s="308"/>
      <c r="O40" s="308"/>
      <c r="P40" s="308"/>
      <c r="Q40" s="308"/>
      <c r="R40" s="308"/>
      <c r="S40" s="308"/>
      <c r="T40" s="308"/>
      <c r="U40" s="308"/>
      <c r="V40" s="308"/>
      <c r="W40" s="308"/>
      <c r="X40" s="308"/>
      <c r="Y40" s="308"/>
      <c r="Z40" s="308"/>
      <c r="AA40" s="308"/>
      <c r="AB40" s="308"/>
      <c r="AC40" s="308"/>
      <c r="AD40" s="308"/>
      <c r="AE40" s="308"/>
      <c r="AF40" s="308"/>
      <c r="AG40" s="308"/>
      <c r="AH40" s="308"/>
      <c r="AI40" s="308"/>
      <c r="AJ40" s="308"/>
      <c r="AK40" s="308"/>
      <c r="AL40" s="308"/>
      <c r="AM40" s="308"/>
      <c r="AN40" s="308"/>
      <c r="AO40" s="308"/>
      <c r="AP40" s="308"/>
      <c r="AQ40" s="308"/>
      <c r="AR40" s="308"/>
      <c r="AS40" s="308"/>
      <c r="AT40" s="308"/>
      <c r="AU40" s="308"/>
      <c r="AV40" s="308"/>
      <c r="AW40" s="308"/>
      <c r="AX40" s="308"/>
      <c r="AY40" s="308"/>
      <c r="AZ40" s="308"/>
      <c r="BA40" s="308"/>
      <c r="BB40" s="308"/>
      <c r="BC40" s="308"/>
      <c r="BD40" s="308"/>
      <c r="BE40" s="308"/>
      <c r="BF40" s="308"/>
      <c r="BG40" s="308"/>
      <c r="BH40" s="308"/>
      <c r="BI40" s="308"/>
      <c r="BJ40" s="308"/>
      <c r="BK40" s="308"/>
      <c r="BL40" s="308"/>
      <c r="BM40" s="308"/>
      <c r="BN40" s="308"/>
      <c r="BO40" s="308"/>
      <c r="BP40" s="308"/>
      <c r="BQ40" s="308"/>
      <c r="BR40" s="308"/>
      <c r="BS40" s="308"/>
      <c r="BT40" s="308"/>
      <c r="BU40" s="308"/>
      <c r="BV40" s="308"/>
      <c r="BW40" s="308"/>
      <c r="BX40" s="308"/>
      <c r="BY40" s="308"/>
      <c r="BZ40" s="308"/>
      <c r="CA40" s="308"/>
      <c r="CB40" s="308"/>
      <c r="CC40" s="308"/>
      <c r="CD40" s="308"/>
      <c r="CE40" s="308"/>
      <c r="CF40" s="308"/>
      <c r="CG40" s="308"/>
      <c r="CH40" s="308"/>
      <c r="CI40" s="308"/>
      <c r="CJ40" s="308"/>
      <c r="CK40" s="308"/>
      <c r="CL40" s="308"/>
      <c r="CM40" s="308"/>
      <c r="CN40" s="308"/>
      <c r="CO40" s="308"/>
      <c r="CP40" s="308"/>
      <c r="CQ40" s="308"/>
      <c r="CR40" s="308"/>
      <c r="CS40" s="308"/>
      <c r="CT40" s="308"/>
      <c r="CU40" s="308"/>
      <c r="CV40" s="308"/>
      <c r="CW40" s="308"/>
      <c r="CX40" s="308"/>
      <c r="CY40" s="308"/>
      <c r="CZ40" s="308"/>
      <c r="DA40" s="308"/>
      <c r="DB40" s="308"/>
      <c r="DC40" s="308"/>
      <c r="DD40" s="308"/>
      <c r="DE40" s="308"/>
      <c r="DF40" s="308"/>
      <c r="DG40" s="308"/>
      <c r="DH40" s="308"/>
      <c r="DI40" s="308"/>
      <c r="DJ40" s="308"/>
      <c r="DK40" s="308"/>
      <c r="DL40" s="308"/>
      <c r="DM40" s="308"/>
      <c r="DN40" s="308"/>
      <c r="DO40" s="308"/>
      <c r="DP40" s="308"/>
      <c r="DQ40" s="308"/>
      <c r="DR40" s="308"/>
      <c r="DS40" s="308"/>
      <c r="DT40" s="308"/>
      <c r="DU40" s="308"/>
      <c r="DV40" s="308"/>
      <c r="DW40" s="308"/>
      <c r="DX40" s="308"/>
      <c r="DY40" s="308"/>
      <c r="DZ40" s="308"/>
      <c r="EA40" s="308"/>
      <c r="EB40" s="308"/>
      <c r="EC40" s="308"/>
      <c r="ED40" s="308"/>
      <c r="EE40" s="308"/>
      <c r="EF40" s="308"/>
      <c r="EG40" s="308"/>
      <c r="EH40" s="308"/>
      <c r="EI40" s="308"/>
      <c r="EJ40" s="308"/>
      <c r="EK40" s="308"/>
      <c r="EL40" s="308"/>
      <c r="EM40" s="308"/>
      <c r="EN40" s="308"/>
      <c r="EO40" s="308"/>
      <c r="EP40" s="308"/>
      <c r="EQ40" s="308"/>
      <c r="ER40" s="308"/>
      <c r="ES40" s="308"/>
      <c r="ET40" s="308"/>
      <c r="EU40" s="308"/>
      <c r="EV40" s="308"/>
      <c r="EW40" s="308"/>
      <c r="EX40" s="308"/>
      <c r="EY40" s="308"/>
      <c r="EZ40" s="308"/>
      <c r="FA40" s="308"/>
      <c r="FB40" s="308"/>
      <c r="FC40" s="308"/>
      <c r="FD40" s="308"/>
      <c r="FE40" s="308"/>
      <c r="FF40" s="308"/>
      <c r="FG40" s="308"/>
      <c r="FH40" s="308"/>
      <c r="FI40" s="308"/>
      <c r="FJ40" s="308"/>
      <c r="FK40" s="308"/>
      <c r="FL40" s="308"/>
      <c r="FM40" s="308"/>
      <c r="FN40" s="308"/>
      <c r="FO40" s="308"/>
      <c r="FP40" s="308"/>
      <c r="FQ40" s="308"/>
      <c r="FR40" s="308"/>
      <c r="FS40" s="308"/>
      <c r="FT40" s="308"/>
      <c r="FU40" s="308"/>
      <c r="FV40" s="308"/>
      <c r="FW40" s="308"/>
      <c r="FX40" s="308"/>
      <c r="FY40" s="308"/>
      <c r="FZ40" s="308"/>
      <c r="GA40" s="308"/>
      <c r="GB40" s="308"/>
      <c r="GC40" s="308"/>
      <c r="GD40" s="308"/>
      <c r="GE40" s="308"/>
      <c r="GF40" s="308"/>
      <c r="GG40" s="308"/>
      <c r="GH40" s="308"/>
      <c r="GI40" s="308"/>
      <c r="GJ40" s="308"/>
      <c r="GK40" s="308"/>
      <c r="GL40" s="308"/>
      <c r="GM40" s="308"/>
      <c r="GN40" s="308"/>
      <c r="GO40" s="308"/>
      <c r="GP40" s="308"/>
      <c r="GQ40" s="308"/>
      <c r="GR40" s="308"/>
      <c r="GS40" s="308"/>
      <c r="GT40" s="308"/>
      <c r="GU40" s="308"/>
      <c r="GV40" s="308"/>
      <c r="GW40" s="308"/>
      <c r="GX40" s="308"/>
      <c r="GY40" s="308"/>
      <c r="GZ40" s="308"/>
      <c r="HA40" s="308"/>
      <c r="HB40" s="308"/>
      <c r="HC40" s="308"/>
      <c r="HD40" s="308"/>
      <c r="HE40" s="308"/>
      <c r="HF40" s="308"/>
      <c r="HG40" s="308"/>
      <c r="HH40" s="308"/>
      <c r="HI40" s="308"/>
      <c r="HJ40" s="308"/>
      <c r="HK40" s="308"/>
      <c r="HL40" s="308"/>
      <c r="HM40" s="308"/>
      <c r="HN40" s="308"/>
      <c r="HO40" s="308"/>
      <c r="HP40" s="308"/>
      <c r="HQ40" s="308"/>
      <c r="HR40" s="308"/>
      <c r="HS40" s="308"/>
      <c r="HT40" s="308"/>
      <c r="HU40" s="308"/>
      <c r="HV40" s="308"/>
      <c r="HW40" s="308"/>
      <c r="HX40" s="308"/>
      <c r="HY40" s="308"/>
      <c r="HZ40" s="308"/>
      <c r="IA40" s="308"/>
      <c r="IB40" s="308"/>
      <c r="IC40" s="308"/>
      <c r="ID40" s="308"/>
      <c r="IE40" s="308"/>
      <c r="IF40" s="308"/>
      <c r="IG40" s="308"/>
      <c r="IH40" s="308"/>
      <c r="II40" s="308"/>
      <c r="IJ40" s="308"/>
      <c r="IK40" s="308"/>
      <c r="IL40" s="308"/>
      <c r="IM40" s="308"/>
      <c r="IN40" s="308"/>
      <c r="IO40" s="308"/>
      <c r="IP40" s="308"/>
      <c r="IQ40" s="308"/>
      <c r="IR40" s="308"/>
    </row>
    <row r="41" spans="1:252" ht="15">
      <c r="A41" s="286"/>
      <c r="C41" s="286"/>
      <c r="D41" s="314"/>
      <c r="E41" s="314"/>
      <c r="F41" s="314"/>
      <c r="G41" s="314"/>
      <c r="H41" s="314"/>
      <c r="I41" s="286"/>
      <c r="J41" s="286"/>
      <c r="K41" s="308"/>
      <c r="L41" s="308"/>
      <c r="M41" s="308"/>
      <c r="N41" s="308"/>
      <c r="O41" s="308"/>
      <c r="P41" s="308"/>
      <c r="Q41" s="308"/>
      <c r="R41" s="308"/>
      <c r="S41" s="308"/>
      <c r="T41" s="308"/>
      <c r="U41" s="308"/>
      <c r="V41" s="308"/>
      <c r="W41" s="308"/>
      <c r="X41" s="308"/>
      <c r="Y41" s="308"/>
      <c r="Z41" s="308"/>
      <c r="AA41" s="308"/>
      <c r="AB41" s="308"/>
      <c r="AC41" s="308"/>
      <c r="AD41" s="308"/>
      <c r="AE41" s="308"/>
      <c r="AF41" s="308"/>
      <c r="AG41" s="308"/>
      <c r="AH41" s="308"/>
      <c r="AI41" s="308"/>
      <c r="AJ41" s="308"/>
      <c r="AK41" s="308"/>
      <c r="AL41" s="308"/>
      <c r="AM41" s="308"/>
      <c r="AN41" s="308"/>
      <c r="AO41" s="308"/>
      <c r="AP41" s="308"/>
      <c r="AQ41" s="308"/>
      <c r="AR41" s="308"/>
      <c r="AS41" s="308"/>
      <c r="AT41" s="308"/>
      <c r="AU41" s="308"/>
      <c r="AV41" s="308"/>
      <c r="AW41" s="308"/>
      <c r="AX41" s="308"/>
      <c r="AY41" s="308"/>
      <c r="AZ41" s="308"/>
      <c r="BA41" s="308"/>
      <c r="BB41" s="308"/>
      <c r="BC41" s="308"/>
      <c r="BD41" s="308"/>
      <c r="BE41" s="308"/>
      <c r="BF41" s="308"/>
      <c r="BG41" s="308"/>
      <c r="BH41" s="308"/>
      <c r="BI41" s="308"/>
      <c r="BJ41" s="308"/>
      <c r="BK41" s="308"/>
      <c r="BL41" s="308"/>
      <c r="BM41" s="308"/>
      <c r="BN41" s="308"/>
      <c r="BO41" s="308"/>
      <c r="BP41" s="308"/>
      <c r="BQ41" s="308"/>
      <c r="BR41" s="308"/>
      <c r="BS41" s="308"/>
      <c r="BT41" s="308"/>
      <c r="BU41" s="308"/>
      <c r="BV41" s="308"/>
      <c r="BW41" s="308"/>
      <c r="BX41" s="308"/>
      <c r="BY41" s="308"/>
      <c r="BZ41" s="308"/>
      <c r="CA41" s="308"/>
      <c r="CB41" s="308"/>
      <c r="CC41" s="308"/>
      <c r="CD41" s="308"/>
      <c r="CE41" s="308"/>
      <c r="CF41" s="308"/>
      <c r="CG41" s="308"/>
      <c r="CH41" s="308"/>
      <c r="CI41" s="308"/>
      <c r="CJ41" s="308"/>
      <c r="CK41" s="308"/>
      <c r="CL41" s="308"/>
      <c r="CM41" s="308"/>
      <c r="CN41" s="308"/>
      <c r="CO41" s="308"/>
      <c r="CP41" s="308"/>
      <c r="CQ41" s="308"/>
      <c r="CR41" s="308"/>
      <c r="CS41" s="308"/>
      <c r="CT41" s="308"/>
      <c r="CU41" s="308"/>
      <c r="CV41" s="308"/>
      <c r="CW41" s="308"/>
      <c r="CX41" s="308"/>
      <c r="CY41" s="308"/>
      <c r="CZ41" s="308"/>
      <c r="DA41" s="308"/>
      <c r="DB41" s="308"/>
      <c r="DC41" s="308"/>
      <c r="DD41" s="308"/>
      <c r="DE41" s="308"/>
      <c r="DF41" s="308"/>
      <c r="DG41" s="308"/>
      <c r="DH41" s="308"/>
      <c r="DI41" s="308"/>
      <c r="DJ41" s="308"/>
      <c r="DK41" s="308"/>
      <c r="DL41" s="308"/>
      <c r="DM41" s="308"/>
      <c r="DN41" s="308"/>
      <c r="DO41" s="308"/>
      <c r="DP41" s="308"/>
      <c r="DQ41" s="308"/>
      <c r="DR41" s="308"/>
      <c r="DS41" s="308"/>
      <c r="DT41" s="308"/>
      <c r="DU41" s="308"/>
      <c r="DV41" s="308"/>
      <c r="DW41" s="308"/>
      <c r="DX41" s="308"/>
      <c r="DY41" s="308"/>
      <c r="DZ41" s="308"/>
      <c r="EA41" s="308"/>
      <c r="EB41" s="308"/>
      <c r="EC41" s="308"/>
      <c r="ED41" s="308"/>
      <c r="EE41" s="308"/>
      <c r="EF41" s="308"/>
      <c r="EG41" s="308"/>
      <c r="EH41" s="308"/>
      <c r="EI41" s="308"/>
      <c r="EJ41" s="308"/>
      <c r="EK41" s="308"/>
      <c r="EL41" s="308"/>
      <c r="EM41" s="308"/>
      <c r="EN41" s="308"/>
      <c r="EO41" s="308"/>
      <c r="EP41" s="308"/>
      <c r="EQ41" s="308"/>
      <c r="ER41" s="308"/>
      <c r="ES41" s="308"/>
      <c r="ET41" s="308"/>
      <c r="EU41" s="308"/>
      <c r="EV41" s="308"/>
      <c r="EW41" s="308"/>
      <c r="EX41" s="308"/>
      <c r="EY41" s="308"/>
      <c r="EZ41" s="308"/>
      <c r="FA41" s="308"/>
      <c r="FB41" s="308"/>
      <c r="FC41" s="308"/>
      <c r="FD41" s="308"/>
      <c r="FE41" s="308"/>
      <c r="FF41" s="308"/>
      <c r="FG41" s="308"/>
      <c r="FH41" s="308"/>
      <c r="FI41" s="308"/>
      <c r="FJ41" s="308"/>
      <c r="FK41" s="308"/>
      <c r="FL41" s="308"/>
      <c r="FM41" s="308"/>
      <c r="FN41" s="308"/>
      <c r="FO41" s="308"/>
      <c r="FP41" s="308"/>
      <c r="FQ41" s="308"/>
      <c r="FR41" s="308"/>
      <c r="FS41" s="308"/>
      <c r="FT41" s="308"/>
      <c r="FU41" s="308"/>
      <c r="FV41" s="308"/>
      <c r="FW41" s="308"/>
      <c r="FX41" s="308"/>
      <c r="FY41" s="308"/>
      <c r="FZ41" s="308"/>
      <c r="GA41" s="308"/>
      <c r="GB41" s="308"/>
      <c r="GC41" s="308"/>
      <c r="GD41" s="308"/>
      <c r="GE41" s="308"/>
      <c r="GF41" s="308"/>
      <c r="GG41" s="308"/>
      <c r="GH41" s="308"/>
      <c r="GI41" s="308"/>
      <c r="GJ41" s="308"/>
      <c r="GK41" s="308"/>
      <c r="GL41" s="308"/>
      <c r="GM41" s="308"/>
      <c r="GN41" s="308"/>
      <c r="GO41" s="308"/>
      <c r="GP41" s="308"/>
      <c r="GQ41" s="308"/>
      <c r="GR41" s="308"/>
      <c r="GS41" s="308"/>
      <c r="GT41" s="308"/>
      <c r="GU41" s="308"/>
      <c r="GV41" s="308"/>
      <c r="GW41" s="308"/>
      <c r="GX41" s="308"/>
      <c r="GY41" s="308"/>
      <c r="GZ41" s="308"/>
      <c r="HA41" s="308"/>
      <c r="HB41" s="308"/>
      <c r="HC41" s="308"/>
      <c r="HD41" s="308"/>
      <c r="HE41" s="308"/>
      <c r="HF41" s="308"/>
      <c r="HG41" s="308"/>
      <c r="HH41" s="308"/>
      <c r="HI41" s="308"/>
      <c r="HJ41" s="308"/>
      <c r="HK41" s="308"/>
      <c r="HL41" s="308"/>
      <c r="HM41" s="308"/>
      <c r="HN41" s="308"/>
      <c r="HO41" s="308"/>
      <c r="HP41" s="308"/>
      <c r="HQ41" s="308"/>
      <c r="HR41" s="308"/>
      <c r="HS41" s="308"/>
      <c r="HT41" s="308"/>
      <c r="HU41" s="308"/>
      <c r="HV41" s="308"/>
      <c r="HW41" s="308"/>
      <c r="HX41" s="308"/>
      <c r="HY41" s="308"/>
      <c r="HZ41" s="308"/>
      <c r="IA41" s="308"/>
      <c r="IB41" s="308"/>
      <c r="IC41" s="308"/>
      <c r="ID41" s="308"/>
      <c r="IE41" s="308"/>
      <c r="IF41" s="308"/>
      <c r="IG41" s="308"/>
      <c r="IH41" s="308"/>
      <c r="II41" s="308"/>
      <c r="IJ41" s="308"/>
      <c r="IK41" s="308"/>
      <c r="IL41" s="308"/>
      <c r="IM41" s="308"/>
      <c r="IN41" s="308"/>
      <c r="IO41" s="308"/>
      <c r="IP41" s="308"/>
      <c r="IQ41" s="308"/>
      <c r="IR41" s="308"/>
    </row>
    <row r="42" spans="1:252" ht="15">
      <c r="A42" s="286"/>
      <c r="B42" s="320"/>
      <c r="C42" s="316"/>
      <c r="D42" s="317"/>
      <c r="E42" s="317"/>
      <c r="F42" s="317"/>
      <c r="G42" s="317"/>
      <c r="H42" s="317"/>
      <c r="I42" s="286"/>
      <c r="J42" s="286"/>
      <c r="K42" s="308"/>
      <c r="L42" s="308"/>
      <c r="M42" s="308"/>
      <c r="N42" s="308"/>
      <c r="O42" s="308"/>
      <c r="P42" s="308"/>
      <c r="Q42" s="308"/>
      <c r="R42" s="308"/>
      <c r="S42" s="308"/>
      <c r="T42" s="308"/>
      <c r="U42" s="308"/>
      <c r="V42" s="308"/>
      <c r="W42" s="308"/>
      <c r="X42" s="308"/>
      <c r="Y42" s="308"/>
      <c r="Z42" s="308"/>
      <c r="AA42" s="308"/>
      <c r="AB42" s="308"/>
      <c r="AC42" s="308"/>
      <c r="AD42" s="308"/>
      <c r="AE42" s="308"/>
      <c r="AF42" s="308"/>
      <c r="AG42" s="308"/>
      <c r="AH42" s="308"/>
      <c r="AI42" s="308"/>
      <c r="AJ42" s="308"/>
      <c r="AK42" s="308"/>
      <c r="AL42" s="308"/>
      <c r="AM42" s="308"/>
      <c r="AN42" s="308"/>
      <c r="AO42" s="308"/>
      <c r="AP42" s="308"/>
      <c r="AQ42" s="308"/>
      <c r="AR42" s="308"/>
      <c r="AS42" s="308"/>
      <c r="AT42" s="308"/>
      <c r="AU42" s="308"/>
      <c r="AV42" s="308"/>
      <c r="AW42" s="308"/>
      <c r="AX42" s="308"/>
      <c r="AY42" s="308"/>
      <c r="AZ42" s="308"/>
      <c r="BA42" s="308"/>
      <c r="BB42" s="308"/>
      <c r="BC42" s="308"/>
      <c r="BD42" s="308"/>
      <c r="BE42" s="308"/>
      <c r="BF42" s="308"/>
      <c r="BG42" s="308"/>
      <c r="BH42" s="308"/>
      <c r="BI42" s="308"/>
      <c r="BJ42" s="308"/>
      <c r="BK42" s="308"/>
      <c r="BL42" s="308"/>
      <c r="BM42" s="308"/>
      <c r="BN42" s="308"/>
      <c r="BO42" s="308"/>
      <c r="BP42" s="308"/>
      <c r="BQ42" s="308"/>
      <c r="BR42" s="308"/>
      <c r="BS42" s="308"/>
      <c r="BT42" s="308"/>
      <c r="BU42" s="308"/>
      <c r="BV42" s="308"/>
      <c r="BW42" s="308"/>
      <c r="BX42" s="308"/>
      <c r="BY42" s="308"/>
      <c r="BZ42" s="308"/>
      <c r="CA42" s="308"/>
      <c r="CB42" s="308"/>
      <c r="CC42" s="308"/>
      <c r="CD42" s="308"/>
      <c r="CE42" s="308"/>
      <c r="CF42" s="308"/>
      <c r="CG42" s="308"/>
      <c r="CH42" s="308"/>
      <c r="CI42" s="308"/>
      <c r="CJ42" s="308"/>
      <c r="CK42" s="308"/>
      <c r="CL42" s="308"/>
      <c r="CM42" s="308"/>
      <c r="CN42" s="308"/>
      <c r="CO42" s="308"/>
      <c r="CP42" s="308"/>
      <c r="CQ42" s="308"/>
      <c r="CR42" s="308"/>
      <c r="CS42" s="308"/>
      <c r="CT42" s="308"/>
      <c r="CU42" s="308"/>
      <c r="CV42" s="308"/>
      <c r="CW42" s="308"/>
      <c r="CX42" s="308"/>
      <c r="CY42" s="308"/>
      <c r="CZ42" s="308"/>
      <c r="DA42" s="308"/>
      <c r="DB42" s="308"/>
      <c r="DC42" s="308"/>
      <c r="DD42" s="308"/>
      <c r="DE42" s="308"/>
      <c r="DF42" s="308"/>
      <c r="DG42" s="308"/>
      <c r="DH42" s="308"/>
      <c r="DI42" s="308"/>
      <c r="DJ42" s="308"/>
      <c r="DK42" s="308"/>
      <c r="DL42" s="308"/>
      <c r="DM42" s="308"/>
      <c r="DN42" s="308"/>
      <c r="DO42" s="308"/>
      <c r="DP42" s="308"/>
      <c r="DQ42" s="308"/>
      <c r="DR42" s="308"/>
      <c r="DS42" s="308"/>
      <c r="DT42" s="308"/>
      <c r="DU42" s="308"/>
      <c r="DV42" s="308"/>
      <c r="DW42" s="308"/>
      <c r="DX42" s="308"/>
      <c r="DY42" s="308"/>
      <c r="DZ42" s="308"/>
      <c r="EA42" s="308"/>
      <c r="EB42" s="308"/>
      <c r="EC42" s="308"/>
      <c r="ED42" s="308"/>
      <c r="EE42" s="308"/>
      <c r="EF42" s="308"/>
      <c r="EG42" s="308"/>
      <c r="EH42" s="308"/>
      <c r="EI42" s="308"/>
      <c r="EJ42" s="308"/>
      <c r="EK42" s="308"/>
      <c r="EL42" s="308"/>
      <c r="EM42" s="308"/>
      <c r="EN42" s="308"/>
      <c r="EO42" s="308"/>
      <c r="EP42" s="308"/>
      <c r="EQ42" s="308"/>
      <c r="ER42" s="308"/>
      <c r="ES42" s="308"/>
      <c r="ET42" s="308"/>
      <c r="EU42" s="308"/>
      <c r="EV42" s="308"/>
      <c r="EW42" s="308"/>
      <c r="EX42" s="308"/>
      <c r="EY42" s="308"/>
      <c r="EZ42" s="308"/>
      <c r="FA42" s="308"/>
      <c r="FB42" s="308"/>
      <c r="FC42" s="308"/>
      <c r="FD42" s="308"/>
      <c r="FE42" s="308"/>
      <c r="FF42" s="308"/>
      <c r="FG42" s="308"/>
      <c r="FH42" s="308"/>
      <c r="FI42" s="308"/>
      <c r="FJ42" s="308"/>
      <c r="FK42" s="308"/>
      <c r="FL42" s="308"/>
      <c r="FM42" s="308"/>
      <c r="FN42" s="308"/>
      <c r="FO42" s="308"/>
      <c r="FP42" s="308"/>
      <c r="FQ42" s="308"/>
      <c r="FR42" s="308"/>
      <c r="FS42" s="308"/>
      <c r="FT42" s="308"/>
      <c r="FU42" s="308"/>
      <c r="FV42" s="308"/>
      <c r="FW42" s="308"/>
      <c r="FX42" s="308"/>
      <c r="FY42" s="308"/>
      <c r="FZ42" s="308"/>
      <c r="GA42" s="308"/>
      <c r="GB42" s="308"/>
      <c r="GC42" s="308"/>
      <c r="GD42" s="308"/>
      <c r="GE42" s="308"/>
      <c r="GF42" s="308"/>
      <c r="GG42" s="308"/>
      <c r="GH42" s="308"/>
      <c r="GI42" s="308"/>
      <c r="GJ42" s="308"/>
      <c r="GK42" s="308"/>
      <c r="GL42" s="308"/>
      <c r="GM42" s="308"/>
      <c r="GN42" s="308"/>
      <c r="GO42" s="308"/>
      <c r="GP42" s="308"/>
      <c r="GQ42" s="308"/>
      <c r="GR42" s="308"/>
      <c r="GS42" s="308"/>
      <c r="GT42" s="308"/>
      <c r="GU42" s="308"/>
      <c r="GV42" s="308"/>
      <c r="GW42" s="308"/>
      <c r="GX42" s="308"/>
      <c r="GY42" s="308"/>
      <c r="GZ42" s="308"/>
      <c r="HA42" s="308"/>
      <c r="HB42" s="308"/>
      <c r="HC42" s="308"/>
      <c r="HD42" s="308"/>
      <c r="HE42" s="308"/>
      <c r="HF42" s="308"/>
      <c r="HG42" s="308"/>
      <c r="HH42" s="308"/>
      <c r="HI42" s="308"/>
      <c r="HJ42" s="308"/>
      <c r="HK42" s="308"/>
      <c r="HL42" s="308"/>
      <c r="HM42" s="308"/>
      <c r="HN42" s="308"/>
      <c r="HO42" s="308"/>
      <c r="HP42" s="308"/>
      <c r="HQ42" s="308"/>
      <c r="HR42" s="308"/>
      <c r="HS42" s="308"/>
      <c r="HT42" s="308"/>
      <c r="HU42" s="308"/>
      <c r="HV42" s="308"/>
      <c r="HW42" s="308"/>
      <c r="HX42" s="308"/>
      <c r="HY42" s="308"/>
      <c r="HZ42" s="308"/>
      <c r="IA42" s="308"/>
      <c r="IB42" s="308"/>
      <c r="IC42" s="308"/>
      <c r="ID42" s="308"/>
      <c r="IE42" s="308"/>
      <c r="IF42" s="308"/>
      <c r="IG42" s="308"/>
      <c r="IH42" s="308"/>
      <c r="II42" s="308"/>
      <c r="IJ42" s="308"/>
      <c r="IK42" s="308"/>
      <c r="IL42" s="308"/>
      <c r="IM42" s="308"/>
      <c r="IN42" s="308"/>
      <c r="IO42" s="308"/>
      <c r="IP42" s="308"/>
      <c r="IQ42" s="308"/>
      <c r="IR42" s="308"/>
    </row>
    <row r="43" spans="1:252" ht="15">
      <c r="A43" s="286"/>
      <c r="B43" s="286"/>
      <c r="C43" s="286"/>
      <c r="D43" s="314"/>
      <c r="E43" s="314"/>
      <c r="F43" s="314"/>
      <c r="G43" s="314"/>
      <c r="H43" s="314"/>
      <c r="I43" s="286"/>
      <c r="J43" s="286"/>
      <c r="K43" s="308"/>
      <c r="L43" s="308"/>
      <c r="M43" s="308"/>
      <c r="N43" s="308"/>
      <c r="O43" s="308"/>
      <c r="P43" s="308"/>
      <c r="Q43" s="308"/>
      <c r="R43" s="308"/>
      <c r="S43" s="308"/>
      <c r="T43" s="308"/>
      <c r="U43" s="308"/>
      <c r="V43" s="308"/>
      <c r="W43" s="308"/>
      <c r="X43" s="308"/>
      <c r="Y43" s="308"/>
      <c r="Z43" s="308"/>
      <c r="AA43" s="308"/>
      <c r="AB43" s="308"/>
      <c r="AC43" s="308"/>
      <c r="AD43" s="308"/>
      <c r="AE43" s="308"/>
      <c r="AF43" s="308"/>
      <c r="AG43" s="308"/>
      <c r="AH43" s="308"/>
      <c r="AI43" s="308"/>
      <c r="AJ43" s="308"/>
      <c r="AK43" s="308"/>
      <c r="AL43" s="308"/>
      <c r="AM43" s="308"/>
      <c r="AN43" s="308"/>
      <c r="AO43" s="308"/>
      <c r="AP43" s="308"/>
      <c r="AQ43" s="308"/>
      <c r="AR43" s="308"/>
      <c r="AS43" s="308"/>
      <c r="AT43" s="308"/>
      <c r="AU43" s="308"/>
      <c r="AV43" s="308"/>
      <c r="AW43" s="308"/>
      <c r="AX43" s="308"/>
      <c r="AY43" s="308"/>
      <c r="AZ43" s="308"/>
      <c r="BA43" s="308"/>
      <c r="BB43" s="308"/>
      <c r="BC43" s="308"/>
      <c r="BD43" s="308"/>
      <c r="BE43" s="308"/>
      <c r="BF43" s="308"/>
      <c r="BG43" s="308"/>
      <c r="BH43" s="308"/>
      <c r="BI43" s="308"/>
      <c r="BJ43" s="308"/>
      <c r="BK43" s="308"/>
      <c r="BL43" s="308"/>
      <c r="BM43" s="308"/>
      <c r="BN43" s="308"/>
      <c r="BO43" s="308"/>
      <c r="BP43" s="308"/>
      <c r="BQ43" s="308"/>
      <c r="BR43" s="308"/>
      <c r="BS43" s="308"/>
      <c r="BT43" s="308"/>
      <c r="BU43" s="308"/>
      <c r="BV43" s="308"/>
      <c r="BW43" s="308"/>
      <c r="BX43" s="308"/>
      <c r="BY43" s="308"/>
      <c r="BZ43" s="308"/>
      <c r="CA43" s="308"/>
      <c r="CB43" s="308"/>
      <c r="CC43" s="308"/>
      <c r="CD43" s="308"/>
      <c r="CE43" s="308"/>
      <c r="CF43" s="308"/>
      <c r="CG43" s="308"/>
      <c r="CH43" s="308"/>
      <c r="CI43" s="308"/>
      <c r="CJ43" s="308"/>
      <c r="CK43" s="308"/>
      <c r="CL43" s="308"/>
      <c r="CM43" s="308"/>
      <c r="CN43" s="308"/>
      <c r="CO43" s="308"/>
      <c r="CP43" s="308"/>
      <c r="CQ43" s="308"/>
      <c r="CR43" s="308"/>
      <c r="CS43" s="308"/>
      <c r="CT43" s="308"/>
      <c r="CU43" s="308"/>
      <c r="CV43" s="308"/>
      <c r="CW43" s="308"/>
      <c r="CX43" s="308"/>
      <c r="CY43" s="308"/>
      <c r="CZ43" s="308"/>
      <c r="DA43" s="308"/>
      <c r="DB43" s="308"/>
      <c r="DC43" s="308"/>
      <c r="DD43" s="308"/>
      <c r="DE43" s="308"/>
      <c r="DF43" s="308"/>
      <c r="DG43" s="308"/>
      <c r="DH43" s="308"/>
      <c r="DI43" s="308"/>
      <c r="DJ43" s="308"/>
      <c r="DK43" s="308"/>
      <c r="DL43" s="308"/>
      <c r="DM43" s="308"/>
      <c r="DN43" s="308"/>
      <c r="DO43" s="308"/>
      <c r="DP43" s="308"/>
      <c r="DQ43" s="308"/>
      <c r="DR43" s="308"/>
      <c r="DS43" s="308"/>
      <c r="DT43" s="308"/>
      <c r="DU43" s="308"/>
      <c r="DV43" s="308"/>
      <c r="DW43" s="308"/>
      <c r="DX43" s="308"/>
      <c r="DY43" s="308"/>
      <c r="DZ43" s="308"/>
      <c r="EA43" s="308"/>
      <c r="EB43" s="308"/>
      <c r="EC43" s="308"/>
      <c r="ED43" s="308"/>
      <c r="EE43" s="308"/>
      <c r="EF43" s="308"/>
      <c r="EG43" s="308"/>
      <c r="EH43" s="308"/>
      <c r="EI43" s="308"/>
      <c r="EJ43" s="308"/>
      <c r="EK43" s="308"/>
      <c r="EL43" s="308"/>
      <c r="EM43" s="308"/>
      <c r="EN43" s="308"/>
      <c r="EO43" s="308"/>
      <c r="EP43" s="308"/>
      <c r="EQ43" s="308"/>
      <c r="ER43" s="308"/>
      <c r="ES43" s="308"/>
      <c r="ET43" s="308"/>
      <c r="EU43" s="308"/>
      <c r="EV43" s="308"/>
      <c r="EW43" s="308"/>
      <c r="EX43" s="308"/>
      <c r="EY43" s="308"/>
      <c r="EZ43" s="308"/>
      <c r="FA43" s="308"/>
      <c r="FB43" s="308"/>
      <c r="FC43" s="308"/>
      <c r="FD43" s="308"/>
      <c r="FE43" s="308"/>
      <c r="FF43" s="308"/>
      <c r="FG43" s="308"/>
      <c r="FH43" s="308"/>
      <c r="FI43" s="308"/>
      <c r="FJ43" s="308"/>
      <c r="FK43" s="308"/>
      <c r="FL43" s="308"/>
      <c r="FM43" s="308"/>
      <c r="FN43" s="308"/>
      <c r="FO43" s="308"/>
      <c r="FP43" s="308"/>
      <c r="FQ43" s="308"/>
      <c r="FR43" s="308"/>
      <c r="FS43" s="308"/>
      <c r="FT43" s="308"/>
      <c r="FU43" s="308"/>
      <c r="FV43" s="308"/>
      <c r="FW43" s="308"/>
      <c r="FX43" s="308"/>
      <c r="FY43" s="308"/>
      <c r="FZ43" s="308"/>
      <c r="GA43" s="308"/>
      <c r="GB43" s="308"/>
      <c r="GC43" s="308"/>
      <c r="GD43" s="308"/>
      <c r="GE43" s="308"/>
      <c r="GF43" s="308"/>
      <c r="GG43" s="308"/>
      <c r="GH43" s="308"/>
      <c r="GI43" s="308"/>
      <c r="GJ43" s="308"/>
      <c r="GK43" s="308"/>
      <c r="GL43" s="308"/>
      <c r="GM43" s="308"/>
      <c r="GN43" s="308"/>
      <c r="GO43" s="308"/>
      <c r="GP43" s="308"/>
      <c r="GQ43" s="308"/>
      <c r="GR43" s="308"/>
      <c r="GS43" s="308"/>
      <c r="GT43" s="308"/>
      <c r="GU43" s="308"/>
      <c r="GV43" s="308"/>
      <c r="GW43" s="308"/>
      <c r="GX43" s="308"/>
      <c r="GY43" s="308"/>
      <c r="GZ43" s="308"/>
      <c r="HA43" s="308"/>
      <c r="HB43" s="308"/>
      <c r="HC43" s="308"/>
      <c r="HD43" s="308"/>
      <c r="HE43" s="308"/>
      <c r="HF43" s="308"/>
      <c r="HG43" s="308"/>
      <c r="HH43" s="308"/>
      <c r="HI43" s="308"/>
      <c r="HJ43" s="308"/>
      <c r="HK43" s="308"/>
      <c r="HL43" s="308"/>
      <c r="HM43" s="308"/>
      <c r="HN43" s="308"/>
      <c r="HO43" s="308"/>
      <c r="HP43" s="308"/>
      <c r="HQ43" s="308"/>
      <c r="HR43" s="308"/>
      <c r="HS43" s="308"/>
      <c r="HT43" s="308"/>
      <c r="HU43" s="308"/>
      <c r="HV43" s="308"/>
      <c r="HW43" s="308"/>
      <c r="HX43" s="308"/>
      <c r="HY43" s="308"/>
      <c r="HZ43" s="308"/>
      <c r="IA43" s="308"/>
      <c r="IB43" s="308"/>
      <c r="IC43" s="308"/>
      <c r="ID43" s="308"/>
      <c r="IE43" s="308"/>
      <c r="IF43" s="308"/>
      <c r="IG43" s="308"/>
      <c r="IH43" s="308"/>
      <c r="II43" s="308"/>
      <c r="IJ43" s="308"/>
      <c r="IK43" s="308"/>
      <c r="IL43" s="308"/>
      <c r="IM43" s="308"/>
      <c r="IN43" s="308"/>
      <c r="IO43" s="308"/>
      <c r="IP43" s="308"/>
      <c r="IQ43" s="308"/>
      <c r="IR43" s="308"/>
    </row>
    <row r="44" spans="1:252" ht="15">
      <c r="A44" s="286"/>
      <c r="B44" s="286"/>
      <c r="C44" s="286"/>
      <c r="D44" s="312"/>
      <c r="E44" s="312"/>
      <c r="F44" s="312"/>
      <c r="G44" s="312"/>
      <c r="H44" s="312"/>
      <c r="I44" s="286"/>
      <c r="J44" s="286"/>
      <c r="K44" s="308"/>
      <c r="L44" s="308"/>
      <c r="M44" s="308"/>
      <c r="N44" s="308"/>
      <c r="O44" s="308"/>
      <c r="P44" s="308"/>
      <c r="Q44" s="308"/>
      <c r="R44" s="308"/>
      <c r="S44" s="308"/>
      <c r="T44" s="308"/>
      <c r="U44" s="308"/>
      <c r="V44" s="308"/>
      <c r="W44" s="308"/>
      <c r="X44" s="308"/>
      <c r="Y44" s="308"/>
      <c r="Z44" s="308"/>
      <c r="AA44" s="308"/>
      <c r="AB44" s="308"/>
      <c r="AC44" s="308"/>
      <c r="AD44" s="308"/>
      <c r="AE44" s="308"/>
      <c r="AF44" s="308"/>
      <c r="AG44" s="308"/>
      <c r="AH44" s="308"/>
      <c r="AI44" s="308"/>
      <c r="AJ44" s="308"/>
      <c r="AK44" s="308"/>
      <c r="AL44" s="308"/>
      <c r="AM44" s="308"/>
      <c r="AN44" s="308"/>
      <c r="AO44" s="308"/>
      <c r="AP44" s="308"/>
      <c r="AQ44" s="308"/>
      <c r="AR44" s="308"/>
      <c r="AS44" s="308"/>
      <c r="AT44" s="308"/>
      <c r="AU44" s="308"/>
      <c r="AV44" s="308"/>
      <c r="AW44" s="308"/>
      <c r="AX44" s="308"/>
      <c r="AY44" s="308"/>
      <c r="AZ44" s="308"/>
      <c r="BA44" s="308"/>
      <c r="BB44" s="308"/>
      <c r="BC44" s="308"/>
      <c r="BD44" s="308"/>
      <c r="BE44" s="308"/>
      <c r="BF44" s="308"/>
      <c r="BG44" s="308"/>
      <c r="BH44" s="308"/>
      <c r="BI44" s="308"/>
      <c r="BJ44" s="308"/>
      <c r="BK44" s="308"/>
      <c r="BL44" s="308"/>
      <c r="BM44" s="308"/>
      <c r="BN44" s="308"/>
      <c r="BO44" s="308"/>
      <c r="BP44" s="308"/>
      <c r="BQ44" s="308"/>
      <c r="BR44" s="308"/>
      <c r="BS44" s="308"/>
      <c r="BT44" s="308"/>
      <c r="BU44" s="308"/>
      <c r="BV44" s="308"/>
      <c r="BW44" s="308"/>
      <c r="BX44" s="308"/>
      <c r="BY44" s="308"/>
      <c r="BZ44" s="308"/>
      <c r="CA44" s="308"/>
      <c r="CB44" s="308"/>
      <c r="CC44" s="308"/>
      <c r="CD44" s="308"/>
      <c r="CE44" s="308"/>
      <c r="CF44" s="308"/>
      <c r="CG44" s="308"/>
      <c r="CH44" s="308"/>
      <c r="CI44" s="308"/>
      <c r="CJ44" s="308"/>
      <c r="CK44" s="308"/>
      <c r="CL44" s="308"/>
      <c r="CM44" s="308"/>
      <c r="CN44" s="308"/>
      <c r="CO44" s="308"/>
      <c r="CP44" s="308"/>
      <c r="CQ44" s="308"/>
      <c r="CR44" s="308"/>
      <c r="CS44" s="308"/>
      <c r="CT44" s="308"/>
      <c r="CU44" s="308"/>
      <c r="CV44" s="308"/>
      <c r="CW44" s="308"/>
      <c r="CX44" s="308"/>
      <c r="CY44" s="308"/>
      <c r="CZ44" s="308"/>
      <c r="DA44" s="308"/>
      <c r="DB44" s="308"/>
      <c r="DC44" s="308"/>
      <c r="DD44" s="308"/>
      <c r="DE44" s="308"/>
      <c r="DF44" s="308"/>
      <c r="DG44" s="308"/>
      <c r="DH44" s="308"/>
      <c r="DI44" s="308"/>
      <c r="DJ44" s="308"/>
      <c r="DK44" s="308"/>
      <c r="DL44" s="308"/>
      <c r="DM44" s="308"/>
      <c r="DN44" s="308"/>
      <c r="DO44" s="308"/>
      <c r="DP44" s="308"/>
      <c r="DQ44" s="308"/>
      <c r="DR44" s="308"/>
      <c r="DS44" s="308"/>
      <c r="DT44" s="308"/>
      <c r="DU44" s="308"/>
      <c r="DV44" s="308"/>
      <c r="DW44" s="308"/>
      <c r="DX44" s="308"/>
      <c r="DY44" s="308"/>
      <c r="DZ44" s="308"/>
      <c r="EA44" s="308"/>
      <c r="EB44" s="308"/>
      <c r="EC44" s="308"/>
      <c r="ED44" s="308"/>
      <c r="EE44" s="308"/>
      <c r="EF44" s="308"/>
      <c r="EG44" s="308"/>
      <c r="EH44" s="308"/>
      <c r="EI44" s="308"/>
      <c r="EJ44" s="308"/>
      <c r="EK44" s="308"/>
      <c r="EL44" s="308"/>
      <c r="EM44" s="308"/>
      <c r="EN44" s="308"/>
      <c r="EO44" s="308"/>
      <c r="EP44" s="308"/>
      <c r="EQ44" s="308"/>
      <c r="ER44" s="308"/>
      <c r="ES44" s="308"/>
      <c r="ET44" s="308"/>
      <c r="EU44" s="308"/>
      <c r="EV44" s="308"/>
      <c r="EW44" s="308"/>
      <c r="EX44" s="308"/>
      <c r="EY44" s="308"/>
      <c r="EZ44" s="308"/>
      <c r="FA44" s="308"/>
      <c r="FB44" s="308"/>
      <c r="FC44" s="308"/>
      <c r="FD44" s="308"/>
      <c r="FE44" s="308"/>
      <c r="FF44" s="308"/>
      <c r="FG44" s="308"/>
      <c r="FH44" s="308"/>
      <c r="FI44" s="308"/>
      <c r="FJ44" s="308"/>
      <c r="FK44" s="308"/>
      <c r="FL44" s="308"/>
      <c r="FM44" s="308"/>
      <c r="FN44" s="308"/>
      <c r="FO44" s="308"/>
      <c r="FP44" s="308"/>
      <c r="FQ44" s="308"/>
      <c r="FR44" s="308"/>
      <c r="FS44" s="308"/>
      <c r="FT44" s="308"/>
      <c r="FU44" s="308"/>
      <c r="FV44" s="308"/>
      <c r="FW44" s="308"/>
      <c r="FX44" s="308"/>
      <c r="FY44" s="308"/>
      <c r="FZ44" s="308"/>
      <c r="GA44" s="308"/>
      <c r="GB44" s="308"/>
      <c r="GC44" s="308"/>
      <c r="GD44" s="308"/>
      <c r="GE44" s="308"/>
      <c r="GF44" s="308"/>
      <c r="GG44" s="308"/>
      <c r="GH44" s="308"/>
      <c r="GI44" s="308"/>
      <c r="GJ44" s="308"/>
      <c r="GK44" s="308"/>
      <c r="GL44" s="308"/>
      <c r="GM44" s="308"/>
      <c r="GN44" s="308"/>
      <c r="GO44" s="308"/>
      <c r="GP44" s="308"/>
      <c r="GQ44" s="308"/>
      <c r="GR44" s="308"/>
      <c r="GS44" s="308"/>
      <c r="GT44" s="308"/>
      <c r="GU44" s="308"/>
      <c r="GV44" s="308"/>
      <c r="GW44" s="308"/>
      <c r="GX44" s="308"/>
      <c r="GY44" s="308"/>
      <c r="GZ44" s="308"/>
      <c r="HA44" s="308"/>
      <c r="HB44" s="308"/>
      <c r="HC44" s="308"/>
      <c r="HD44" s="308"/>
      <c r="HE44" s="308"/>
      <c r="HF44" s="308"/>
      <c r="HG44" s="308"/>
      <c r="HH44" s="308"/>
      <c r="HI44" s="308"/>
      <c r="HJ44" s="308"/>
      <c r="HK44" s="308"/>
      <c r="HL44" s="308"/>
      <c r="HM44" s="308"/>
      <c r="HN44" s="308"/>
      <c r="HO44" s="308"/>
      <c r="HP44" s="308"/>
      <c r="HQ44" s="308"/>
      <c r="HR44" s="308"/>
      <c r="HS44" s="308"/>
      <c r="HT44" s="308"/>
      <c r="HU44" s="308"/>
      <c r="HV44" s="308"/>
      <c r="HW44" s="308"/>
      <c r="HX44" s="308"/>
      <c r="HY44" s="308"/>
      <c r="HZ44" s="308"/>
      <c r="IA44" s="308"/>
      <c r="IB44" s="308"/>
      <c r="IC44" s="308"/>
      <c r="ID44" s="308"/>
      <c r="IE44" s="308"/>
      <c r="IF44" s="308"/>
      <c r="IG44" s="308"/>
      <c r="IH44" s="308"/>
      <c r="II44" s="308"/>
      <c r="IJ44" s="308"/>
      <c r="IK44" s="308"/>
      <c r="IL44" s="308"/>
      <c r="IM44" s="308"/>
      <c r="IN44" s="308"/>
      <c r="IO44" s="308"/>
      <c r="IP44" s="308"/>
      <c r="IQ44" s="308"/>
      <c r="IR44" s="308"/>
    </row>
    <row r="45" spans="1:252" s="319" customFormat="1" ht="14.5">
      <c r="A45" s="318"/>
      <c r="B45" s="310"/>
      <c r="C45" s="321"/>
      <c r="D45" s="311"/>
      <c r="E45" s="311"/>
      <c r="F45" s="311"/>
      <c r="G45" s="311"/>
      <c r="H45" s="311"/>
      <c r="I45" s="318"/>
      <c r="J45" s="318"/>
      <c r="K45" s="318"/>
      <c r="L45" s="318"/>
      <c r="M45" s="318"/>
      <c r="N45" s="318"/>
      <c r="O45" s="318"/>
      <c r="P45" s="318"/>
      <c r="Q45" s="318"/>
      <c r="R45" s="318"/>
      <c r="S45" s="318"/>
      <c r="T45" s="318"/>
      <c r="U45" s="318"/>
      <c r="V45" s="318"/>
      <c r="W45" s="318"/>
      <c r="X45" s="318"/>
      <c r="Y45" s="318"/>
      <c r="Z45" s="318"/>
      <c r="AA45" s="318"/>
      <c r="AB45" s="318"/>
      <c r="AC45" s="318"/>
      <c r="AD45" s="318"/>
      <c r="AE45" s="318"/>
      <c r="AF45" s="318"/>
      <c r="AG45" s="318"/>
      <c r="AH45" s="318"/>
      <c r="AI45" s="318"/>
      <c r="AJ45" s="318"/>
      <c r="AK45" s="318"/>
      <c r="AL45" s="318"/>
      <c r="AM45" s="318"/>
      <c r="AN45" s="318"/>
      <c r="AO45" s="318"/>
      <c r="AP45" s="318"/>
      <c r="AQ45" s="318"/>
      <c r="AR45" s="318"/>
      <c r="AS45" s="318"/>
      <c r="AT45" s="318"/>
      <c r="AU45" s="318"/>
      <c r="AV45" s="318"/>
      <c r="AW45" s="318"/>
      <c r="AX45" s="318"/>
      <c r="AY45" s="318"/>
      <c r="AZ45" s="318"/>
      <c r="BA45" s="318"/>
      <c r="BB45" s="318"/>
      <c r="BC45" s="318"/>
      <c r="BD45" s="318"/>
      <c r="BE45" s="318"/>
      <c r="BF45" s="318"/>
      <c r="BG45" s="318"/>
      <c r="BH45" s="318"/>
      <c r="BI45" s="318"/>
      <c r="BJ45" s="318"/>
      <c r="BK45" s="318"/>
      <c r="BL45" s="318"/>
      <c r="BM45" s="318"/>
      <c r="BN45" s="318"/>
      <c r="BO45" s="318"/>
      <c r="BP45" s="318"/>
      <c r="BQ45" s="318"/>
      <c r="BR45" s="318"/>
      <c r="BS45" s="318"/>
      <c r="BT45" s="318"/>
      <c r="BU45" s="318"/>
      <c r="BV45" s="318"/>
      <c r="BW45" s="318"/>
      <c r="BX45" s="318"/>
      <c r="BY45" s="318"/>
      <c r="BZ45" s="318"/>
      <c r="CA45" s="318"/>
      <c r="CB45" s="318"/>
      <c r="CC45" s="318"/>
      <c r="CD45" s="318"/>
      <c r="CE45" s="318"/>
      <c r="CF45" s="318"/>
      <c r="CG45" s="318"/>
      <c r="CH45" s="318"/>
      <c r="CI45" s="318"/>
      <c r="CJ45" s="318"/>
      <c r="CK45" s="318"/>
      <c r="CL45" s="318"/>
      <c r="CM45" s="318"/>
      <c r="CN45" s="318"/>
      <c r="CO45" s="318"/>
      <c r="CP45" s="318"/>
      <c r="CQ45" s="318"/>
      <c r="CR45" s="318"/>
      <c r="CS45" s="318"/>
      <c r="CT45" s="318"/>
      <c r="CU45" s="318"/>
      <c r="CV45" s="318"/>
      <c r="CW45" s="318"/>
      <c r="CX45" s="318"/>
      <c r="CY45" s="318"/>
      <c r="CZ45" s="318"/>
      <c r="DA45" s="318"/>
      <c r="DB45" s="318"/>
      <c r="DC45" s="318"/>
      <c r="DD45" s="318"/>
      <c r="DE45" s="318"/>
      <c r="DF45" s="318"/>
      <c r="DG45" s="318"/>
      <c r="DH45" s="318"/>
      <c r="DI45" s="318"/>
      <c r="DJ45" s="318"/>
      <c r="DK45" s="318"/>
      <c r="DL45" s="318"/>
      <c r="DM45" s="318"/>
      <c r="DN45" s="318"/>
      <c r="DO45" s="318"/>
      <c r="DP45" s="318"/>
      <c r="DQ45" s="318"/>
      <c r="DR45" s="318"/>
      <c r="DS45" s="318"/>
      <c r="DT45" s="318"/>
      <c r="DU45" s="318"/>
      <c r="DV45" s="318"/>
      <c r="DW45" s="318"/>
      <c r="DX45" s="318"/>
      <c r="DY45" s="318"/>
      <c r="DZ45" s="318"/>
      <c r="EA45" s="318"/>
      <c r="EB45" s="318"/>
      <c r="EC45" s="318"/>
      <c r="ED45" s="318"/>
      <c r="EE45" s="318"/>
      <c r="EF45" s="318"/>
      <c r="EG45" s="318"/>
      <c r="EH45" s="318"/>
      <c r="EI45" s="318"/>
      <c r="EJ45" s="318"/>
      <c r="EK45" s="318"/>
      <c r="EL45" s="318"/>
      <c r="EM45" s="318"/>
      <c r="EN45" s="318"/>
      <c r="EO45" s="318"/>
      <c r="EP45" s="318"/>
      <c r="EQ45" s="318"/>
      <c r="ER45" s="318"/>
      <c r="ES45" s="318"/>
      <c r="ET45" s="318"/>
      <c r="EU45" s="318"/>
      <c r="EV45" s="318"/>
      <c r="EW45" s="318"/>
      <c r="EX45" s="318"/>
      <c r="EY45" s="318"/>
      <c r="EZ45" s="318"/>
      <c r="FA45" s="318"/>
      <c r="FB45" s="318"/>
      <c r="FC45" s="318"/>
      <c r="FD45" s="318"/>
      <c r="FE45" s="318"/>
      <c r="FF45" s="318"/>
      <c r="FG45" s="318"/>
      <c r="FH45" s="318"/>
      <c r="FI45" s="318"/>
      <c r="FJ45" s="318"/>
      <c r="FK45" s="318"/>
      <c r="FL45" s="318"/>
      <c r="FM45" s="318"/>
      <c r="FN45" s="318"/>
      <c r="FO45" s="318"/>
      <c r="FP45" s="318"/>
      <c r="FQ45" s="318"/>
      <c r="FR45" s="318"/>
      <c r="FS45" s="318"/>
      <c r="FT45" s="318"/>
      <c r="FU45" s="318"/>
      <c r="FV45" s="318"/>
      <c r="FW45" s="318"/>
      <c r="FX45" s="318"/>
      <c r="FY45" s="318"/>
      <c r="FZ45" s="318"/>
      <c r="GA45" s="318"/>
      <c r="GB45" s="318"/>
      <c r="GC45" s="318"/>
      <c r="GD45" s="318"/>
      <c r="GE45" s="318"/>
      <c r="GF45" s="318"/>
      <c r="GG45" s="318"/>
      <c r="GH45" s="318"/>
      <c r="GI45" s="318"/>
      <c r="GJ45" s="318"/>
      <c r="GK45" s="318"/>
      <c r="GL45" s="318"/>
      <c r="GM45" s="318"/>
      <c r="GN45" s="318"/>
      <c r="GO45" s="318"/>
      <c r="GP45" s="318"/>
      <c r="GQ45" s="318"/>
      <c r="GR45" s="318"/>
      <c r="GS45" s="318"/>
      <c r="GT45" s="318"/>
      <c r="GU45" s="318"/>
      <c r="GV45" s="318"/>
      <c r="GW45" s="318"/>
      <c r="GX45" s="318"/>
      <c r="GY45" s="318"/>
      <c r="GZ45" s="318"/>
      <c r="HA45" s="318"/>
      <c r="HB45" s="318"/>
      <c r="HC45" s="318"/>
      <c r="HD45" s="318"/>
      <c r="HE45" s="318"/>
      <c r="HF45" s="318"/>
      <c r="HG45" s="318"/>
      <c r="HH45" s="318"/>
      <c r="HI45" s="318"/>
      <c r="HJ45" s="318"/>
      <c r="HK45" s="318"/>
      <c r="HL45" s="318"/>
      <c r="HM45" s="318"/>
      <c r="HN45" s="318"/>
      <c r="HO45" s="318"/>
      <c r="HP45" s="318"/>
      <c r="HQ45" s="318"/>
      <c r="HR45" s="318"/>
      <c r="HS45" s="318"/>
      <c r="HT45" s="318"/>
      <c r="HU45" s="318"/>
      <c r="HV45" s="318"/>
      <c r="HW45" s="318"/>
      <c r="HX45" s="318"/>
      <c r="HY45" s="318"/>
      <c r="HZ45" s="318"/>
      <c r="IA45" s="318"/>
      <c r="IB45" s="318"/>
      <c r="IC45" s="318"/>
      <c r="ID45" s="318"/>
      <c r="IE45" s="318"/>
      <c r="IF45" s="318"/>
      <c r="IG45" s="318"/>
      <c r="IH45" s="318"/>
      <c r="II45" s="318"/>
      <c r="IJ45" s="318"/>
      <c r="IK45" s="318"/>
      <c r="IL45" s="318"/>
      <c r="IM45" s="318"/>
      <c r="IN45" s="318"/>
      <c r="IO45" s="318"/>
      <c r="IP45" s="318"/>
      <c r="IQ45" s="318"/>
      <c r="IR45" s="318"/>
    </row>
    <row r="46" spans="1:252" ht="15">
      <c r="A46" s="286"/>
      <c r="B46" s="286"/>
      <c r="C46" s="286"/>
      <c r="D46" s="312"/>
      <c r="E46" s="312"/>
      <c r="F46" s="312"/>
      <c r="G46" s="312"/>
      <c r="H46" s="312"/>
      <c r="I46" s="286"/>
      <c r="J46" s="286"/>
      <c r="K46" s="308"/>
      <c r="L46" s="308"/>
      <c r="M46" s="308"/>
      <c r="N46" s="308"/>
      <c r="O46" s="308"/>
      <c r="P46" s="308"/>
      <c r="Q46" s="308"/>
      <c r="R46" s="308"/>
      <c r="S46" s="308"/>
      <c r="T46" s="308"/>
      <c r="U46" s="308"/>
      <c r="V46" s="308"/>
      <c r="W46" s="308"/>
      <c r="X46" s="308"/>
      <c r="Y46" s="308"/>
      <c r="Z46" s="308"/>
      <c r="AA46" s="308"/>
      <c r="AB46" s="308"/>
      <c r="AC46" s="308"/>
      <c r="AD46" s="308"/>
      <c r="AE46" s="308"/>
      <c r="AF46" s="308"/>
      <c r="AG46" s="308"/>
      <c r="AH46" s="308"/>
      <c r="AI46" s="308"/>
      <c r="AJ46" s="308"/>
      <c r="AK46" s="308"/>
      <c r="AL46" s="308"/>
      <c r="AM46" s="308"/>
      <c r="AN46" s="308"/>
      <c r="AO46" s="308"/>
      <c r="AP46" s="308"/>
      <c r="AQ46" s="308"/>
      <c r="AR46" s="308"/>
      <c r="AS46" s="308"/>
      <c r="AT46" s="308"/>
      <c r="AU46" s="308"/>
      <c r="AV46" s="308"/>
      <c r="AW46" s="308"/>
      <c r="AX46" s="308"/>
      <c r="AY46" s="308"/>
      <c r="AZ46" s="308"/>
      <c r="BA46" s="308"/>
      <c r="BB46" s="308"/>
      <c r="BC46" s="308"/>
      <c r="BD46" s="308"/>
      <c r="BE46" s="308"/>
      <c r="BF46" s="308"/>
      <c r="BG46" s="308"/>
      <c r="BH46" s="308"/>
      <c r="BI46" s="308"/>
      <c r="BJ46" s="308"/>
      <c r="BK46" s="308"/>
      <c r="BL46" s="308"/>
      <c r="BM46" s="308"/>
      <c r="BN46" s="308"/>
      <c r="BO46" s="308"/>
      <c r="BP46" s="308"/>
      <c r="BQ46" s="308"/>
      <c r="BR46" s="308"/>
      <c r="BS46" s="308"/>
      <c r="BT46" s="308"/>
      <c r="BU46" s="308"/>
      <c r="BV46" s="308"/>
      <c r="BW46" s="308"/>
      <c r="BX46" s="308"/>
      <c r="BY46" s="308"/>
      <c r="BZ46" s="308"/>
      <c r="CA46" s="308"/>
      <c r="CB46" s="308"/>
      <c r="CC46" s="308"/>
      <c r="CD46" s="308"/>
      <c r="CE46" s="308"/>
      <c r="CF46" s="308"/>
      <c r="CG46" s="308"/>
      <c r="CH46" s="308"/>
      <c r="CI46" s="308"/>
      <c r="CJ46" s="308"/>
      <c r="CK46" s="308"/>
      <c r="CL46" s="308"/>
      <c r="CM46" s="308"/>
      <c r="CN46" s="308"/>
      <c r="CO46" s="308"/>
      <c r="CP46" s="308"/>
      <c r="CQ46" s="308"/>
      <c r="CR46" s="308"/>
      <c r="CS46" s="308"/>
      <c r="CT46" s="308"/>
      <c r="CU46" s="308"/>
      <c r="CV46" s="308"/>
      <c r="CW46" s="308"/>
      <c r="CX46" s="308"/>
      <c r="CY46" s="308"/>
      <c r="CZ46" s="308"/>
      <c r="DA46" s="308"/>
      <c r="DB46" s="308"/>
      <c r="DC46" s="308"/>
      <c r="DD46" s="308"/>
      <c r="DE46" s="308"/>
      <c r="DF46" s="308"/>
      <c r="DG46" s="308"/>
      <c r="DH46" s="308"/>
      <c r="DI46" s="308"/>
      <c r="DJ46" s="308"/>
      <c r="DK46" s="308"/>
      <c r="DL46" s="308"/>
      <c r="DM46" s="308"/>
      <c r="DN46" s="308"/>
      <c r="DO46" s="308"/>
      <c r="DP46" s="308"/>
      <c r="DQ46" s="308"/>
      <c r="DR46" s="308"/>
      <c r="DS46" s="308"/>
      <c r="DT46" s="308"/>
      <c r="DU46" s="308"/>
      <c r="DV46" s="308"/>
      <c r="DW46" s="308"/>
      <c r="DX46" s="308"/>
      <c r="DY46" s="308"/>
      <c r="DZ46" s="308"/>
      <c r="EA46" s="308"/>
      <c r="EB46" s="308"/>
      <c r="EC46" s="308"/>
      <c r="ED46" s="308"/>
      <c r="EE46" s="308"/>
      <c r="EF46" s="308"/>
      <c r="EG46" s="308"/>
      <c r="EH46" s="308"/>
      <c r="EI46" s="308"/>
      <c r="EJ46" s="308"/>
      <c r="EK46" s="308"/>
      <c r="EL46" s="308"/>
      <c r="EM46" s="308"/>
      <c r="EN46" s="308"/>
      <c r="EO46" s="308"/>
      <c r="EP46" s="308"/>
      <c r="EQ46" s="308"/>
      <c r="ER46" s="308"/>
      <c r="ES46" s="308"/>
      <c r="ET46" s="308"/>
      <c r="EU46" s="308"/>
      <c r="EV46" s="308"/>
      <c r="EW46" s="308"/>
      <c r="EX46" s="308"/>
      <c r="EY46" s="308"/>
      <c r="EZ46" s="308"/>
      <c r="FA46" s="308"/>
      <c r="FB46" s="308"/>
      <c r="FC46" s="308"/>
      <c r="FD46" s="308"/>
      <c r="FE46" s="308"/>
      <c r="FF46" s="308"/>
      <c r="FG46" s="308"/>
      <c r="FH46" s="308"/>
      <c r="FI46" s="308"/>
      <c r="FJ46" s="308"/>
      <c r="FK46" s="308"/>
      <c r="FL46" s="308"/>
      <c r="FM46" s="308"/>
      <c r="FN46" s="308"/>
      <c r="FO46" s="308"/>
      <c r="FP46" s="308"/>
      <c r="FQ46" s="308"/>
      <c r="FR46" s="308"/>
      <c r="FS46" s="308"/>
      <c r="FT46" s="308"/>
      <c r="FU46" s="308"/>
      <c r="FV46" s="308"/>
      <c r="FW46" s="308"/>
      <c r="FX46" s="308"/>
      <c r="FY46" s="308"/>
      <c r="FZ46" s="308"/>
      <c r="GA46" s="308"/>
      <c r="GB46" s="308"/>
      <c r="GC46" s="308"/>
      <c r="GD46" s="308"/>
      <c r="GE46" s="308"/>
      <c r="GF46" s="308"/>
      <c r="GG46" s="308"/>
      <c r="GH46" s="308"/>
      <c r="GI46" s="308"/>
      <c r="GJ46" s="308"/>
      <c r="GK46" s="308"/>
      <c r="GL46" s="308"/>
      <c r="GM46" s="308"/>
      <c r="GN46" s="308"/>
      <c r="GO46" s="308"/>
      <c r="GP46" s="308"/>
      <c r="GQ46" s="308"/>
      <c r="GR46" s="308"/>
      <c r="GS46" s="308"/>
      <c r="GT46" s="308"/>
      <c r="GU46" s="308"/>
      <c r="GV46" s="308"/>
      <c r="GW46" s="308"/>
      <c r="GX46" s="308"/>
      <c r="GY46" s="308"/>
      <c r="GZ46" s="308"/>
      <c r="HA46" s="308"/>
      <c r="HB46" s="308"/>
      <c r="HC46" s="308"/>
      <c r="HD46" s="308"/>
      <c r="HE46" s="308"/>
      <c r="HF46" s="308"/>
      <c r="HG46" s="308"/>
      <c r="HH46" s="308"/>
      <c r="HI46" s="308"/>
      <c r="HJ46" s="308"/>
      <c r="HK46" s="308"/>
      <c r="HL46" s="308"/>
      <c r="HM46" s="308"/>
      <c r="HN46" s="308"/>
      <c r="HO46" s="308"/>
      <c r="HP46" s="308"/>
      <c r="HQ46" s="308"/>
      <c r="HR46" s="308"/>
      <c r="HS46" s="308"/>
      <c r="HT46" s="308"/>
      <c r="HU46" s="308"/>
      <c r="HV46" s="308"/>
      <c r="HW46" s="308"/>
      <c r="HX46" s="308"/>
      <c r="HY46" s="308"/>
      <c r="HZ46" s="308"/>
      <c r="IA46" s="308"/>
      <c r="IB46" s="308"/>
      <c r="IC46" s="308"/>
      <c r="ID46" s="308"/>
      <c r="IE46" s="308"/>
      <c r="IF46" s="308"/>
      <c r="IG46" s="308"/>
      <c r="IH46" s="308"/>
      <c r="II46" s="308"/>
      <c r="IJ46" s="308"/>
      <c r="IK46" s="308"/>
      <c r="IL46" s="308"/>
      <c r="IM46" s="308"/>
      <c r="IN46" s="308"/>
      <c r="IO46" s="308"/>
      <c r="IP46" s="308"/>
      <c r="IQ46" s="308"/>
      <c r="IR46" s="308"/>
    </row>
    <row r="47" spans="1:252" ht="15">
      <c r="A47" s="286"/>
      <c r="C47" s="286"/>
      <c r="D47" s="314"/>
      <c r="E47" s="314"/>
      <c r="F47" s="314"/>
      <c r="G47" s="314"/>
      <c r="H47" s="314"/>
      <c r="I47" s="286"/>
      <c r="J47" s="286"/>
      <c r="K47" s="308"/>
      <c r="L47" s="308"/>
      <c r="M47" s="308"/>
      <c r="N47" s="308"/>
      <c r="O47" s="308"/>
      <c r="P47" s="308"/>
      <c r="Q47" s="308"/>
      <c r="R47" s="308"/>
      <c r="S47" s="308"/>
      <c r="T47" s="308"/>
      <c r="U47" s="308"/>
      <c r="V47" s="308"/>
      <c r="W47" s="308"/>
      <c r="X47" s="308"/>
      <c r="Y47" s="308"/>
      <c r="Z47" s="308"/>
      <c r="AA47" s="308"/>
      <c r="AB47" s="308"/>
      <c r="AC47" s="308"/>
      <c r="AD47" s="308"/>
      <c r="AE47" s="308"/>
      <c r="AF47" s="308"/>
      <c r="AG47" s="308"/>
      <c r="AH47" s="308"/>
      <c r="AI47" s="308"/>
      <c r="AJ47" s="308"/>
      <c r="AK47" s="308"/>
      <c r="AL47" s="308"/>
      <c r="AM47" s="308"/>
      <c r="AN47" s="308"/>
      <c r="AO47" s="308"/>
      <c r="AP47" s="308"/>
      <c r="AQ47" s="308"/>
      <c r="AR47" s="308"/>
      <c r="AS47" s="308"/>
      <c r="AT47" s="308"/>
      <c r="AU47" s="308"/>
      <c r="AV47" s="308"/>
      <c r="AW47" s="308"/>
      <c r="AX47" s="308"/>
      <c r="AY47" s="308"/>
      <c r="AZ47" s="308"/>
      <c r="BA47" s="308"/>
      <c r="BB47" s="308"/>
      <c r="BC47" s="308"/>
      <c r="BD47" s="308"/>
      <c r="BE47" s="308"/>
      <c r="BF47" s="308"/>
      <c r="BG47" s="308"/>
      <c r="BH47" s="308"/>
      <c r="BI47" s="308"/>
      <c r="BJ47" s="308"/>
      <c r="BK47" s="308"/>
      <c r="BL47" s="308"/>
      <c r="BM47" s="308"/>
      <c r="BN47" s="308"/>
      <c r="BO47" s="308"/>
      <c r="BP47" s="308"/>
      <c r="BQ47" s="308"/>
      <c r="BR47" s="308"/>
      <c r="BS47" s="308"/>
      <c r="BT47" s="308"/>
      <c r="BU47" s="308"/>
      <c r="BV47" s="308"/>
      <c r="BW47" s="308"/>
      <c r="BX47" s="308"/>
      <c r="BY47" s="308"/>
      <c r="BZ47" s="308"/>
      <c r="CA47" s="308"/>
      <c r="CB47" s="308"/>
      <c r="CC47" s="308"/>
      <c r="CD47" s="308"/>
      <c r="CE47" s="308"/>
      <c r="CF47" s="308"/>
      <c r="CG47" s="308"/>
      <c r="CH47" s="308"/>
      <c r="CI47" s="308"/>
      <c r="CJ47" s="308"/>
      <c r="CK47" s="308"/>
      <c r="CL47" s="308"/>
      <c r="CM47" s="308"/>
      <c r="CN47" s="308"/>
      <c r="CO47" s="308"/>
      <c r="CP47" s="308"/>
      <c r="CQ47" s="308"/>
      <c r="CR47" s="308"/>
      <c r="CS47" s="308"/>
      <c r="CT47" s="308"/>
      <c r="CU47" s="308"/>
      <c r="CV47" s="308"/>
      <c r="CW47" s="308"/>
      <c r="CX47" s="308"/>
      <c r="CY47" s="308"/>
      <c r="CZ47" s="308"/>
      <c r="DA47" s="308"/>
      <c r="DB47" s="308"/>
      <c r="DC47" s="308"/>
      <c r="DD47" s="308"/>
      <c r="DE47" s="308"/>
      <c r="DF47" s="308"/>
      <c r="DG47" s="308"/>
      <c r="DH47" s="308"/>
      <c r="DI47" s="308"/>
      <c r="DJ47" s="308"/>
      <c r="DK47" s="308"/>
      <c r="DL47" s="308"/>
      <c r="DM47" s="308"/>
      <c r="DN47" s="308"/>
      <c r="DO47" s="308"/>
      <c r="DP47" s="308"/>
      <c r="DQ47" s="308"/>
      <c r="DR47" s="308"/>
      <c r="DS47" s="308"/>
      <c r="DT47" s="308"/>
      <c r="DU47" s="308"/>
      <c r="DV47" s="308"/>
      <c r="DW47" s="308"/>
      <c r="DX47" s="308"/>
      <c r="DY47" s="308"/>
      <c r="DZ47" s="308"/>
      <c r="EA47" s="308"/>
      <c r="EB47" s="308"/>
      <c r="EC47" s="308"/>
      <c r="ED47" s="308"/>
      <c r="EE47" s="308"/>
      <c r="EF47" s="308"/>
      <c r="EG47" s="308"/>
      <c r="EH47" s="308"/>
      <c r="EI47" s="308"/>
      <c r="EJ47" s="308"/>
      <c r="EK47" s="308"/>
      <c r="EL47" s="308"/>
      <c r="EM47" s="308"/>
      <c r="EN47" s="308"/>
      <c r="EO47" s="308"/>
      <c r="EP47" s="308"/>
      <c r="EQ47" s="308"/>
      <c r="ER47" s="308"/>
      <c r="ES47" s="308"/>
      <c r="ET47" s="308"/>
      <c r="EU47" s="308"/>
      <c r="EV47" s="308"/>
      <c r="EW47" s="308"/>
      <c r="EX47" s="308"/>
      <c r="EY47" s="308"/>
      <c r="EZ47" s="308"/>
      <c r="FA47" s="308"/>
      <c r="FB47" s="308"/>
      <c r="FC47" s="308"/>
      <c r="FD47" s="308"/>
      <c r="FE47" s="308"/>
      <c r="FF47" s="308"/>
      <c r="FG47" s="308"/>
      <c r="FH47" s="308"/>
      <c r="FI47" s="308"/>
      <c r="FJ47" s="308"/>
      <c r="FK47" s="308"/>
      <c r="FL47" s="308"/>
      <c r="FM47" s="308"/>
      <c r="FN47" s="308"/>
      <c r="FO47" s="308"/>
      <c r="FP47" s="308"/>
      <c r="FQ47" s="308"/>
      <c r="FR47" s="308"/>
      <c r="FS47" s="308"/>
      <c r="FT47" s="308"/>
      <c r="FU47" s="308"/>
      <c r="FV47" s="308"/>
      <c r="FW47" s="308"/>
      <c r="FX47" s="308"/>
      <c r="FY47" s="308"/>
      <c r="FZ47" s="308"/>
      <c r="GA47" s="308"/>
      <c r="GB47" s="308"/>
      <c r="GC47" s="308"/>
      <c r="GD47" s="308"/>
      <c r="GE47" s="308"/>
      <c r="GF47" s="308"/>
      <c r="GG47" s="308"/>
      <c r="GH47" s="308"/>
      <c r="GI47" s="308"/>
      <c r="GJ47" s="308"/>
      <c r="GK47" s="308"/>
      <c r="GL47" s="308"/>
      <c r="GM47" s="308"/>
      <c r="GN47" s="308"/>
      <c r="GO47" s="308"/>
      <c r="GP47" s="308"/>
      <c r="GQ47" s="308"/>
      <c r="GR47" s="308"/>
      <c r="GS47" s="308"/>
      <c r="GT47" s="308"/>
      <c r="GU47" s="308"/>
      <c r="GV47" s="308"/>
      <c r="GW47" s="308"/>
      <c r="GX47" s="308"/>
      <c r="GY47" s="308"/>
      <c r="GZ47" s="308"/>
      <c r="HA47" s="308"/>
      <c r="HB47" s="308"/>
      <c r="HC47" s="308"/>
      <c r="HD47" s="308"/>
      <c r="HE47" s="308"/>
      <c r="HF47" s="308"/>
      <c r="HG47" s="308"/>
      <c r="HH47" s="308"/>
      <c r="HI47" s="308"/>
      <c r="HJ47" s="308"/>
      <c r="HK47" s="308"/>
      <c r="HL47" s="308"/>
      <c r="HM47" s="308"/>
      <c r="HN47" s="308"/>
      <c r="HO47" s="308"/>
      <c r="HP47" s="308"/>
      <c r="HQ47" s="308"/>
      <c r="HR47" s="308"/>
      <c r="HS47" s="308"/>
      <c r="HT47" s="308"/>
      <c r="HU47" s="308"/>
      <c r="HV47" s="308"/>
      <c r="HW47" s="308"/>
      <c r="HX47" s="308"/>
      <c r="HY47" s="308"/>
      <c r="HZ47" s="308"/>
      <c r="IA47" s="308"/>
      <c r="IB47" s="308"/>
      <c r="IC47" s="308"/>
      <c r="ID47" s="308"/>
      <c r="IE47" s="308"/>
      <c r="IF47" s="308"/>
      <c r="IG47" s="308"/>
      <c r="IH47" s="308"/>
      <c r="II47" s="308"/>
      <c r="IJ47" s="308"/>
      <c r="IK47" s="308"/>
      <c r="IL47" s="308"/>
      <c r="IM47" s="308"/>
      <c r="IN47" s="308"/>
      <c r="IO47" s="308"/>
      <c r="IP47" s="308"/>
      <c r="IQ47" s="308"/>
      <c r="IR47" s="308"/>
    </row>
    <row r="48" spans="1:252" ht="15">
      <c r="A48" s="286"/>
      <c r="C48" s="286"/>
      <c r="D48" s="314"/>
      <c r="E48" s="314"/>
      <c r="F48" s="314"/>
      <c r="G48" s="314"/>
      <c r="H48" s="314"/>
      <c r="I48" s="286"/>
      <c r="J48" s="286"/>
      <c r="K48" s="308"/>
      <c r="L48" s="308"/>
      <c r="M48" s="308"/>
      <c r="N48" s="308"/>
      <c r="O48" s="308"/>
      <c r="P48" s="308"/>
      <c r="Q48" s="308"/>
      <c r="R48" s="308"/>
      <c r="S48" s="308"/>
      <c r="T48" s="308"/>
      <c r="U48" s="308"/>
      <c r="V48" s="308"/>
      <c r="W48" s="308"/>
      <c r="X48" s="308"/>
      <c r="Y48" s="308"/>
      <c r="Z48" s="308"/>
      <c r="AA48" s="308"/>
      <c r="AB48" s="308"/>
      <c r="AC48" s="308"/>
      <c r="AD48" s="308"/>
      <c r="AE48" s="308"/>
      <c r="AF48" s="308"/>
      <c r="AG48" s="308"/>
      <c r="AH48" s="308"/>
      <c r="AI48" s="308"/>
      <c r="AJ48" s="308"/>
      <c r="AK48" s="308"/>
      <c r="AL48" s="308"/>
      <c r="AM48" s="308"/>
      <c r="AN48" s="308"/>
      <c r="AO48" s="308"/>
      <c r="AP48" s="308"/>
      <c r="AQ48" s="308"/>
      <c r="AR48" s="308"/>
      <c r="AS48" s="308"/>
      <c r="AT48" s="308"/>
      <c r="AU48" s="308"/>
      <c r="AV48" s="308"/>
      <c r="AW48" s="308"/>
      <c r="AX48" s="308"/>
      <c r="AY48" s="308"/>
      <c r="AZ48" s="308"/>
      <c r="BA48" s="308"/>
      <c r="BB48" s="308"/>
      <c r="BC48" s="308"/>
      <c r="BD48" s="308"/>
      <c r="BE48" s="308"/>
      <c r="BF48" s="308"/>
      <c r="BG48" s="308"/>
      <c r="BH48" s="308"/>
      <c r="BI48" s="308"/>
      <c r="BJ48" s="308"/>
      <c r="BK48" s="308"/>
      <c r="BL48" s="308"/>
      <c r="BM48" s="308"/>
      <c r="BN48" s="308"/>
      <c r="BO48" s="308"/>
      <c r="BP48" s="308"/>
      <c r="BQ48" s="308"/>
      <c r="BR48" s="308"/>
      <c r="BS48" s="308"/>
      <c r="BT48" s="308"/>
      <c r="BU48" s="308"/>
      <c r="BV48" s="308"/>
      <c r="BW48" s="308"/>
      <c r="BX48" s="308"/>
      <c r="BY48" s="308"/>
      <c r="BZ48" s="308"/>
      <c r="CA48" s="308"/>
      <c r="CB48" s="308"/>
      <c r="CC48" s="308"/>
      <c r="CD48" s="308"/>
      <c r="CE48" s="308"/>
      <c r="CF48" s="308"/>
      <c r="CG48" s="308"/>
      <c r="CH48" s="308"/>
      <c r="CI48" s="308"/>
      <c r="CJ48" s="308"/>
      <c r="CK48" s="308"/>
      <c r="CL48" s="308"/>
      <c r="CM48" s="308"/>
      <c r="CN48" s="308"/>
      <c r="CO48" s="308"/>
      <c r="CP48" s="308"/>
      <c r="CQ48" s="308"/>
      <c r="CR48" s="308"/>
      <c r="CS48" s="308"/>
      <c r="CT48" s="308"/>
      <c r="CU48" s="308"/>
      <c r="CV48" s="308"/>
      <c r="CW48" s="308"/>
      <c r="CX48" s="308"/>
      <c r="CY48" s="308"/>
      <c r="CZ48" s="308"/>
      <c r="DA48" s="308"/>
      <c r="DB48" s="308"/>
      <c r="DC48" s="308"/>
      <c r="DD48" s="308"/>
      <c r="DE48" s="308"/>
      <c r="DF48" s="308"/>
      <c r="DG48" s="308"/>
      <c r="DH48" s="308"/>
      <c r="DI48" s="308"/>
      <c r="DJ48" s="308"/>
      <c r="DK48" s="308"/>
      <c r="DL48" s="308"/>
      <c r="DM48" s="308"/>
      <c r="DN48" s="308"/>
      <c r="DO48" s="308"/>
      <c r="DP48" s="308"/>
      <c r="DQ48" s="308"/>
      <c r="DR48" s="308"/>
      <c r="DS48" s="308"/>
      <c r="DT48" s="308"/>
      <c r="DU48" s="308"/>
      <c r="DV48" s="308"/>
      <c r="DW48" s="308"/>
      <c r="DX48" s="308"/>
      <c r="DY48" s="308"/>
      <c r="DZ48" s="308"/>
      <c r="EA48" s="308"/>
      <c r="EB48" s="308"/>
      <c r="EC48" s="308"/>
      <c r="ED48" s="308"/>
      <c r="EE48" s="308"/>
      <c r="EF48" s="308"/>
      <c r="EG48" s="308"/>
      <c r="EH48" s="308"/>
      <c r="EI48" s="308"/>
      <c r="EJ48" s="308"/>
      <c r="EK48" s="308"/>
      <c r="EL48" s="308"/>
      <c r="EM48" s="308"/>
      <c r="EN48" s="308"/>
      <c r="EO48" s="308"/>
      <c r="EP48" s="308"/>
      <c r="EQ48" s="308"/>
      <c r="ER48" s="308"/>
      <c r="ES48" s="308"/>
      <c r="ET48" s="308"/>
      <c r="EU48" s="308"/>
      <c r="EV48" s="308"/>
      <c r="EW48" s="308"/>
      <c r="EX48" s="308"/>
      <c r="EY48" s="308"/>
      <c r="EZ48" s="308"/>
      <c r="FA48" s="308"/>
      <c r="FB48" s="308"/>
      <c r="FC48" s="308"/>
      <c r="FD48" s="308"/>
      <c r="FE48" s="308"/>
      <c r="FF48" s="308"/>
      <c r="FG48" s="308"/>
      <c r="FH48" s="308"/>
      <c r="FI48" s="308"/>
      <c r="FJ48" s="308"/>
      <c r="FK48" s="308"/>
      <c r="FL48" s="308"/>
      <c r="FM48" s="308"/>
      <c r="FN48" s="308"/>
      <c r="FO48" s="308"/>
      <c r="FP48" s="308"/>
      <c r="FQ48" s="308"/>
      <c r="FR48" s="308"/>
      <c r="FS48" s="308"/>
      <c r="FT48" s="308"/>
      <c r="FU48" s="308"/>
      <c r="FV48" s="308"/>
      <c r="FW48" s="308"/>
      <c r="FX48" s="308"/>
      <c r="FY48" s="308"/>
      <c r="FZ48" s="308"/>
      <c r="GA48" s="308"/>
      <c r="GB48" s="308"/>
      <c r="GC48" s="308"/>
      <c r="GD48" s="308"/>
      <c r="GE48" s="308"/>
      <c r="GF48" s="308"/>
      <c r="GG48" s="308"/>
      <c r="GH48" s="308"/>
      <c r="GI48" s="308"/>
      <c r="GJ48" s="308"/>
      <c r="GK48" s="308"/>
      <c r="GL48" s="308"/>
      <c r="GM48" s="308"/>
      <c r="GN48" s="308"/>
      <c r="GO48" s="308"/>
      <c r="GP48" s="308"/>
      <c r="GQ48" s="308"/>
      <c r="GR48" s="308"/>
      <c r="GS48" s="308"/>
      <c r="GT48" s="308"/>
      <c r="GU48" s="308"/>
      <c r="GV48" s="308"/>
      <c r="GW48" s="308"/>
      <c r="GX48" s="308"/>
      <c r="GY48" s="308"/>
      <c r="GZ48" s="308"/>
      <c r="HA48" s="308"/>
      <c r="HB48" s="308"/>
      <c r="HC48" s="308"/>
      <c r="HD48" s="308"/>
      <c r="HE48" s="308"/>
      <c r="HF48" s="308"/>
      <c r="HG48" s="308"/>
      <c r="HH48" s="308"/>
      <c r="HI48" s="308"/>
      <c r="HJ48" s="308"/>
      <c r="HK48" s="308"/>
      <c r="HL48" s="308"/>
      <c r="HM48" s="308"/>
      <c r="HN48" s="308"/>
      <c r="HO48" s="308"/>
      <c r="HP48" s="308"/>
      <c r="HQ48" s="308"/>
      <c r="HR48" s="308"/>
      <c r="HS48" s="308"/>
      <c r="HT48" s="308"/>
      <c r="HU48" s="308"/>
      <c r="HV48" s="308"/>
      <c r="HW48" s="308"/>
      <c r="HX48" s="308"/>
      <c r="HY48" s="308"/>
      <c r="HZ48" s="308"/>
      <c r="IA48" s="308"/>
      <c r="IB48" s="308"/>
      <c r="IC48" s="308"/>
      <c r="ID48" s="308"/>
      <c r="IE48" s="308"/>
      <c r="IF48" s="308"/>
      <c r="IG48" s="308"/>
      <c r="IH48" s="308"/>
      <c r="II48" s="308"/>
      <c r="IJ48" s="308"/>
      <c r="IK48" s="308"/>
      <c r="IL48" s="308"/>
      <c r="IM48" s="308"/>
      <c r="IN48" s="308"/>
      <c r="IO48" s="308"/>
      <c r="IP48" s="308"/>
      <c r="IQ48" s="308"/>
      <c r="IR48" s="308"/>
    </row>
    <row r="49" spans="1:252" s="319" customFormat="1" ht="14.5">
      <c r="A49" s="309"/>
      <c r="B49" s="309"/>
      <c r="C49" s="286"/>
      <c r="D49" s="314"/>
      <c r="E49" s="314"/>
      <c r="F49" s="314"/>
      <c r="G49" s="314"/>
      <c r="H49" s="314"/>
      <c r="I49" s="309"/>
      <c r="J49" s="309"/>
      <c r="K49" s="318"/>
      <c r="L49" s="318"/>
      <c r="M49" s="318"/>
      <c r="N49" s="318"/>
      <c r="O49" s="318"/>
      <c r="P49" s="318"/>
      <c r="Q49" s="318"/>
      <c r="R49" s="318"/>
      <c r="S49" s="318"/>
      <c r="T49" s="318"/>
      <c r="U49" s="318"/>
      <c r="V49" s="318"/>
      <c r="W49" s="318"/>
      <c r="X49" s="318"/>
      <c r="Y49" s="318"/>
      <c r="Z49" s="318"/>
      <c r="AA49" s="318"/>
      <c r="AB49" s="318"/>
      <c r="AC49" s="318"/>
      <c r="AD49" s="318"/>
      <c r="AE49" s="318"/>
      <c r="AF49" s="318"/>
      <c r="AG49" s="318"/>
      <c r="AH49" s="318"/>
      <c r="AI49" s="318"/>
      <c r="AJ49" s="318"/>
      <c r="AK49" s="318"/>
      <c r="AL49" s="318"/>
      <c r="AM49" s="318"/>
      <c r="AN49" s="318"/>
      <c r="AO49" s="318"/>
      <c r="AP49" s="318"/>
      <c r="AQ49" s="318"/>
      <c r="AR49" s="318"/>
      <c r="AS49" s="318"/>
      <c r="AT49" s="318"/>
      <c r="AU49" s="318"/>
      <c r="AV49" s="318"/>
      <c r="AW49" s="318"/>
      <c r="AX49" s="318"/>
      <c r="AY49" s="318"/>
      <c r="AZ49" s="318"/>
      <c r="BA49" s="318"/>
      <c r="BB49" s="318"/>
      <c r="BC49" s="318"/>
      <c r="BD49" s="318"/>
      <c r="BE49" s="318"/>
      <c r="BF49" s="318"/>
      <c r="BG49" s="318"/>
      <c r="BH49" s="318"/>
      <c r="BI49" s="318"/>
      <c r="BJ49" s="318"/>
      <c r="BK49" s="318"/>
      <c r="BL49" s="318"/>
      <c r="BM49" s="318"/>
      <c r="BN49" s="318"/>
      <c r="BO49" s="318"/>
      <c r="BP49" s="318"/>
      <c r="BQ49" s="318"/>
      <c r="BR49" s="318"/>
      <c r="BS49" s="318"/>
      <c r="BT49" s="318"/>
      <c r="BU49" s="318"/>
      <c r="BV49" s="318"/>
      <c r="BW49" s="318"/>
      <c r="BX49" s="318"/>
      <c r="BY49" s="318"/>
      <c r="BZ49" s="318"/>
      <c r="CA49" s="318"/>
      <c r="CB49" s="318"/>
      <c r="CC49" s="318"/>
      <c r="CD49" s="318"/>
      <c r="CE49" s="318"/>
      <c r="CF49" s="318"/>
      <c r="CG49" s="318"/>
      <c r="CH49" s="318"/>
      <c r="CI49" s="318"/>
      <c r="CJ49" s="318"/>
      <c r="CK49" s="318"/>
      <c r="CL49" s="318"/>
      <c r="CM49" s="318"/>
      <c r="CN49" s="318"/>
      <c r="CO49" s="318"/>
      <c r="CP49" s="318"/>
      <c r="CQ49" s="318"/>
      <c r="CR49" s="318"/>
      <c r="CS49" s="318"/>
      <c r="CT49" s="318"/>
      <c r="CU49" s="318"/>
      <c r="CV49" s="318"/>
      <c r="CW49" s="318"/>
      <c r="CX49" s="318"/>
      <c r="CY49" s="318"/>
      <c r="CZ49" s="318"/>
      <c r="DA49" s="318"/>
      <c r="DB49" s="318"/>
      <c r="DC49" s="318"/>
      <c r="DD49" s="318"/>
      <c r="DE49" s="318"/>
      <c r="DF49" s="318"/>
      <c r="DG49" s="318"/>
      <c r="DH49" s="318"/>
      <c r="DI49" s="318"/>
      <c r="DJ49" s="318"/>
      <c r="DK49" s="318"/>
      <c r="DL49" s="318"/>
      <c r="DM49" s="318"/>
      <c r="DN49" s="318"/>
      <c r="DO49" s="318"/>
      <c r="DP49" s="318"/>
      <c r="DQ49" s="318"/>
      <c r="DR49" s="318"/>
      <c r="DS49" s="318"/>
      <c r="DT49" s="318"/>
      <c r="DU49" s="318"/>
      <c r="DV49" s="318"/>
      <c r="DW49" s="318"/>
      <c r="DX49" s="318"/>
      <c r="DY49" s="318"/>
      <c r="DZ49" s="318"/>
      <c r="EA49" s="318"/>
      <c r="EB49" s="318"/>
      <c r="EC49" s="318"/>
      <c r="ED49" s="318"/>
      <c r="EE49" s="318"/>
      <c r="EF49" s="318"/>
      <c r="EG49" s="318"/>
      <c r="EH49" s="318"/>
      <c r="EI49" s="318"/>
      <c r="EJ49" s="318"/>
      <c r="EK49" s="318"/>
      <c r="EL49" s="318"/>
      <c r="EM49" s="318"/>
      <c r="EN49" s="318"/>
      <c r="EO49" s="318"/>
      <c r="EP49" s="318"/>
      <c r="EQ49" s="318"/>
      <c r="ER49" s="318"/>
      <c r="ES49" s="318"/>
      <c r="ET49" s="318"/>
      <c r="EU49" s="318"/>
      <c r="EV49" s="318"/>
      <c r="EW49" s="318"/>
      <c r="EX49" s="318"/>
      <c r="EY49" s="318"/>
      <c r="EZ49" s="318"/>
      <c r="FA49" s="318"/>
      <c r="FB49" s="318"/>
      <c r="FC49" s="318"/>
      <c r="FD49" s="318"/>
      <c r="FE49" s="318"/>
      <c r="FF49" s="318"/>
      <c r="FG49" s="318"/>
      <c r="FH49" s="318"/>
      <c r="FI49" s="318"/>
      <c r="FJ49" s="318"/>
      <c r="FK49" s="318"/>
      <c r="FL49" s="318"/>
      <c r="FM49" s="318"/>
      <c r="FN49" s="318"/>
      <c r="FO49" s="318"/>
      <c r="FP49" s="318"/>
      <c r="FQ49" s="318"/>
      <c r="FR49" s="318"/>
      <c r="FS49" s="318"/>
      <c r="FT49" s="318"/>
      <c r="FU49" s="318"/>
      <c r="FV49" s="318"/>
      <c r="FW49" s="318"/>
      <c r="FX49" s="318"/>
      <c r="FY49" s="318"/>
      <c r="FZ49" s="318"/>
      <c r="GA49" s="318"/>
      <c r="GB49" s="318"/>
      <c r="GC49" s="318"/>
      <c r="GD49" s="318"/>
      <c r="GE49" s="318"/>
      <c r="GF49" s="318"/>
      <c r="GG49" s="318"/>
      <c r="GH49" s="318"/>
      <c r="GI49" s="318"/>
      <c r="GJ49" s="318"/>
      <c r="GK49" s="318"/>
      <c r="GL49" s="318"/>
      <c r="GM49" s="318"/>
      <c r="GN49" s="318"/>
      <c r="GO49" s="318"/>
      <c r="GP49" s="318"/>
      <c r="GQ49" s="318"/>
      <c r="GR49" s="318"/>
      <c r="GS49" s="318"/>
      <c r="GT49" s="318"/>
      <c r="GU49" s="318"/>
      <c r="GV49" s="318"/>
      <c r="GW49" s="318"/>
      <c r="GX49" s="318"/>
      <c r="GY49" s="318"/>
      <c r="GZ49" s="318"/>
      <c r="HA49" s="318"/>
      <c r="HB49" s="318"/>
      <c r="HC49" s="318"/>
      <c r="HD49" s="318"/>
      <c r="HE49" s="318"/>
      <c r="HF49" s="318"/>
      <c r="HG49" s="318"/>
      <c r="HH49" s="318"/>
      <c r="HI49" s="318"/>
      <c r="HJ49" s="318"/>
      <c r="HK49" s="318"/>
      <c r="HL49" s="318"/>
      <c r="HM49" s="318"/>
      <c r="HN49" s="318"/>
      <c r="HO49" s="318"/>
      <c r="HP49" s="318"/>
      <c r="HQ49" s="318"/>
      <c r="HR49" s="318"/>
      <c r="HS49" s="318"/>
      <c r="HT49" s="318"/>
      <c r="HU49" s="318"/>
      <c r="HV49" s="318"/>
      <c r="HW49" s="318"/>
      <c r="HX49" s="318"/>
      <c r="HY49" s="318"/>
      <c r="HZ49" s="318"/>
      <c r="IA49" s="318"/>
      <c r="IB49" s="318"/>
      <c r="IC49" s="318"/>
      <c r="ID49" s="318"/>
      <c r="IE49" s="318"/>
      <c r="IF49" s="318"/>
      <c r="IG49" s="318"/>
      <c r="IH49" s="318"/>
      <c r="II49" s="318"/>
      <c r="IJ49" s="318"/>
      <c r="IK49" s="318"/>
      <c r="IL49" s="318"/>
      <c r="IM49" s="318"/>
      <c r="IN49" s="318"/>
      <c r="IO49" s="318"/>
      <c r="IP49" s="318"/>
      <c r="IQ49" s="318"/>
      <c r="IR49" s="318"/>
    </row>
    <row r="50" spans="1:252" ht="15">
      <c r="A50" s="286"/>
      <c r="C50" s="286"/>
      <c r="D50" s="314"/>
      <c r="E50" s="314"/>
      <c r="F50" s="314"/>
      <c r="G50" s="314"/>
      <c r="H50" s="314"/>
      <c r="I50" s="286"/>
      <c r="J50" s="286"/>
      <c r="K50" s="308"/>
      <c r="L50" s="308"/>
      <c r="M50" s="308"/>
      <c r="N50" s="308"/>
      <c r="O50" s="308"/>
      <c r="P50" s="308"/>
      <c r="Q50" s="308"/>
      <c r="R50" s="308"/>
      <c r="S50" s="308"/>
      <c r="T50" s="308"/>
      <c r="U50" s="308"/>
      <c r="V50" s="308"/>
      <c r="W50" s="308"/>
      <c r="X50" s="308"/>
      <c r="Y50" s="308"/>
      <c r="Z50" s="308"/>
      <c r="AA50" s="308"/>
      <c r="AB50" s="308"/>
      <c r="AC50" s="308"/>
      <c r="AD50" s="308"/>
      <c r="AE50" s="308"/>
      <c r="AF50" s="308"/>
      <c r="AG50" s="308"/>
      <c r="AH50" s="308"/>
      <c r="AI50" s="308"/>
      <c r="AJ50" s="308"/>
      <c r="AK50" s="308"/>
      <c r="AL50" s="308"/>
      <c r="AM50" s="308"/>
      <c r="AN50" s="308"/>
      <c r="AO50" s="308"/>
      <c r="AP50" s="308"/>
      <c r="AQ50" s="308"/>
      <c r="AR50" s="308"/>
      <c r="AS50" s="308"/>
      <c r="AT50" s="308"/>
      <c r="AU50" s="308"/>
      <c r="AV50" s="308"/>
      <c r="AW50" s="308"/>
      <c r="AX50" s="308"/>
      <c r="AY50" s="308"/>
      <c r="AZ50" s="308"/>
      <c r="BA50" s="308"/>
      <c r="BB50" s="308"/>
      <c r="BC50" s="308"/>
      <c r="BD50" s="308"/>
      <c r="BE50" s="308"/>
      <c r="BF50" s="308"/>
      <c r="BG50" s="308"/>
      <c r="BH50" s="308"/>
      <c r="BI50" s="308"/>
      <c r="BJ50" s="308"/>
      <c r="BK50" s="308"/>
      <c r="BL50" s="308"/>
      <c r="BM50" s="308"/>
      <c r="BN50" s="308"/>
      <c r="BO50" s="308"/>
      <c r="BP50" s="308"/>
      <c r="BQ50" s="308"/>
      <c r="BR50" s="308"/>
      <c r="BS50" s="308"/>
      <c r="BT50" s="308"/>
      <c r="BU50" s="308"/>
      <c r="BV50" s="308"/>
      <c r="BW50" s="308"/>
      <c r="BX50" s="308"/>
      <c r="BY50" s="308"/>
      <c r="BZ50" s="308"/>
      <c r="CA50" s="308"/>
      <c r="CB50" s="308"/>
      <c r="CC50" s="308"/>
      <c r="CD50" s="308"/>
      <c r="CE50" s="308"/>
      <c r="CF50" s="308"/>
      <c r="CG50" s="308"/>
      <c r="CH50" s="308"/>
      <c r="CI50" s="308"/>
      <c r="CJ50" s="308"/>
      <c r="CK50" s="308"/>
      <c r="CL50" s="308"/>
      <c r="CM50" s="308"/>
      <c r="CN50" s="308"/>
      <c r="CO50" s="308"/>
      <c r="CP50" s="308"/>
      <c r="CQ50" s="308"/>
      <c r="CR50" s="308"/>
      <c r="CS50" s="308"/>
      <c r="CT50" s="308"/>
      <c r="CU50" s="308"/>
      <c r="CV50" s="308"/>
      <c r="CW50" s="308"/>
      <c r="CX50" s="308"/>
      <c r="CY50" s="308"/>
      <c r="CZ50" s="308"/>
      <c r="DA50" s="308"/>
      <c r="DB50" s="308"/>
      <c r="DC50" s="308"/>
      <c r="DD50" s="308"/>
      <c r="DE50" s="308"/>
      <c r="DF50" s="308"/>
      <c r="DG50" s="308"/>
      <c r="DH50" s="308"/>
      <c r="DI50" s="308"/>
      <c r="DJ50" s="308"/>
      <c r="DK50" s="308"/>
      <c r="DL50" s="308"/>
      <c r="DM50" s="308"/>
      <c r="DN50" s="308"/>
      <c r="DO50" s="308"/>
      <c r="DP50" s="308"/>
      <c r="DQ50" s="308"/>
      <c r="DR50" s="308"/>
      <c r="DS50" s="308"/>
      <c r="DT50" s="308"/>
      <c r="DU50" s="308"/>
      <c r="DV50" s="308"/>
      <c r="DW50" s="308"/>
      <c r="DX50" s="308"/>
      <c r="DY50" s="308"/>
      <c r="DZ50" s="308"/>
      <c r="EA50" s="308"/>
      <c r="EB50" s="308"/>
      <c r="EC50" s="308"/>
      <c r="ED50" s="308"/>
      <c r="EE50" s="308"/>
      <c r="EF50" s="308"/>
      <c r="EG50" s="308"/>
      <c r="EH50" s="308"/>
      <c r="EI50" s="308"/>
      <c r="EJ50" s="308"/>
      <c r="EK50" s="308"/>
      <c r="EL50" s="308"/>
      <c r="EM50" s="308"/>
      <c r="EN50" s="308"/>
      <c r="EO50" s="308"/>
      <c r="EP50" s="308"/>
      <c r="EQ50" s="308"/>
      <c r="ER50" s="308"/>
      <c r="ES50" s="308"/>
      <c r="ET50" s="308"/>
      <c r="EU50" s="308"/>
      <c r="EV50" s="308"/>
      <c r="EW50" s="308"/>
      <c r="EX50" s="308"/>
      <c r="EY50" s="308"/>
      <c r="EZ50" s="308"/>
      <c r="FA50" s="308"/>
      <c r="FB50" s="308"/>
      <c r="FC50" s="308"/>
      <c r="FD50" s="308"/>
      <c r="FE50" s="308"/>
      <c r="FF50" s="308"/>
      <c r="FG50" s="308"/>
      <c r="FH50" s="308"/>
      <c r="FI50" s="308"/>
      <c r="FJ50" s="308"/>
      <c r="FK50" s="308"/>
      <c r="FL50" s="308"/>
      <c r="FM50" s="308"/>
      <c r="FN50" s="308"/>
      <c r="FO50" s="308"/>
      <c r="FP50" s="308"/>
      <c r="FQ50" s="308"/>
      <c r="FR50" s="308"/>
      <c r="FS50" s="308"/>
      <c r="FT50" s="308"/>
      <c r="FU50" s="308"/>
      <c r="FV50" s="308"/>
      <c r="FW50" s="308"/>
      <c r="FX50" s="308"/>
      <c r="FY50" s="308"/>
      <c r="FZ50" s="308"/>
      <c r="GA50" s="308"/>
      <c r="GB50" s="308"/>
      <c r="GC50" s="308"/>
      <c r="GD50" s="308"/>
      <c r="GE50" s="308"/>
      <c r="GF50" s="308"/>
      <c r="GG50" s="308"/>
      <c r="GH50" s="308"/>
      <c r="GI50" s="308"/>
      <c r="GJ50" s="308"/>
      <c r="GK50" s="308"/>
      <c r="GL50" s="308"/>
      <c r="GM50" s="308"/>
      <c r="GN50" s="308"/>
      <c r="GO50" s="308"/>
      <c r="GP50" s="308"/>
      <c r="GQ50" s="308"/>
      <c r="GR50" s="308"/>
      <c r="GS50" s="308"/>
      <c r="GT50" s="308"/>
      <c r="GU50" s="308"/>
      <c r="GV50" s="308"/>
      <c r="GW50" s="308"/>
      <c r="GX50" s="308"/>
      <c r="GY50" s="308"/>
      <c r="GZ50" s="308"/>
      <c r="HA50" s="308"/>
      <c r="HB50" s="308"/>
      <c r="HC50" s="308"/>
      <c r="HD50" s="308"/>
      <c r="HE50" s="308"/>
      <c r="HF50" s="308"/>
      <c r="HG50" s="308"/>
      <c r="HH50" s="308"/>
      <c r="HI50" s="308"/>
      <c r="HJ50" s="308"/>
      <c r="HK50" s="308"/>
      <c r="HL50" s="308"/>
      <c r="HM50" s="308"/>
      <c r="HN50" s="308"/>
      <c r="HO50" s="308"/>
      <c r="HP50" s="308"/>
      <c r="HQ50" s="308"/>
      <c r="HR50" s="308"/>
      <c r="HS50" s="308"/>
      <c r="HT50" s="308"/>
      <c r="HU50" s="308"/>
      <c r="HV50" s="308"/>
      <c r="HW50" s="308"/>
      <c r="HX50" s="308"/>
      <c r="HY50" s="308"/>
      <c r="HZ50" s="308"/>
      <c r="IA50" s="308"/>
      <c r="IB50" s="308"/>
      <c r="IC50" s="308"/>
      <c r="ID50" s="308"/>
      <c r="IE50" s="308"/>
      <c r="IF50" s="308"/>
      <c r="IG50" s="308"/>
      <c r="IH50" s="308"/>
      <c r="II50" s="308"/>
      <c r="IJ50" s="308"/>
      <c r="IK50" s="308"/>
      <c r="IL50" s="308"/>
      <c r="IM50" s="308"/>
      <c r="IN50" s="308"/>
      <c r="IO50" s="308"/>
      <c r="IP50" s="308"/>
      <c r="IQ50" s="308"/>
      <c r="IR50" s="308"/>
    </row>
    <row r="51" spans="1:252" ht="15">
      <c r="A51" s="286"/>
      <c r="B51" s="320"/>
      <c r="C51" s="316"/>
      <c r="D51" s="317"/>
      <c r="E51" s="317"/>
      <c r="F51" s="317"/>
      <c r="G51" s="317"/>
      <c r="H51" s="317"/>
      <c r="I51" s="286"/>
      <c r="J51" s="286"/>
      <c r="K51" s="308"/>
      <c r="L51" s="308"/>
      <c r="M51" s="308"/>
      <c r="N51" s="308"/>
      <c r="O51" s="308"/>
      <c r="P51" s="308"/>
      <c r="Q51" s="308"/>
      <c r="R51" s="308"/>
      <c r="S51" s="308"/>
      <c r="T51" s="308"/>
      <c r="U51" s="308"/>
      <c r="V51" s="308"/>
      <c r="W51" s="308"/>
      <c r="X51" s="308"/>
      <c r="Y51" s="308"/>
      <c r="Z51" s="308"/>
      <c r="AA51" s="308"/>
      <c r="AB51" s="308"/>
      <c r="AC51" s="308"/>
      <c r="AD51" s="308"/>
      <c r="AE51" s="308"/>
      <c r="AF51" s="308"/>
      <c r="AG51" s="308"/>
      <c r="AH51" s="308"/>
      <c r="AI51" s="308"/>
      <c r="AJ51" s="308"/>
      <c r="AK51" s="308"/>
      <c r="AL51" s="308"/>
      <c r="AM51" s="308"/>
      <c r="AN51" s="308"/>
      <c r="AO51" s="308"/>
      <c r="AP51" s="308"/>
      <c r="AQ51" s="308"/>
      <c r="AR51" s="308"/>
      <c r="AS51" s="308"/>
      <c r="AT51" s="308"/>
      <c r="AU51" s="308"/>
      <c r="AV51" s="308"/>
      <c r="AW51" s="308"/>
      <c r="AX51" s="308"/>
      <c r="AY51" s="308"/>
      <c r="AZ51" s="308"/>
      <c r="BA51" s="308"/>
      <c r="BB51" s="308"/>
      <c r="BC51" s="308"/>
      <c r="BD51" s="308"/>
      <c r="BE51" s="308"/>
      <c r="BF51" s="308"/>
      <c r="BG51" s="308"/>
      <c r="BH51" s="308"/>
      <c r="BI51" s="308"/>
      <c r="BJ51" s="308"/>
      <c r="BK51" s="308"/>
      <c r="BL51" s="308"/>
      <c r="BM51" s="308"/>
      <c r="BN51" s="308"/>
      <c r="BO51" s="308"/>
      <c r="BP51" s="308"/>
      <c r="BQ51" s="308"/>
      <c r="BR51" s="308"/>
      <c r="BS51" s="308"/>
      <c r="BT51" s="308"/>
      <c r="BU51" s="308"/>
      <c r="BV51" s="308"/>
      <c r="BW51" s="308"/>
      <c r="BX51" s="308"/>
      <c r="BY51" s="308"/>
      <c r="BZ51" s="308"/>
      <c r="CA51" s="308"/>
      <c r="CB51" s="308"/>
      <c r="CC51" s="308"/>
      <c r="CD51" s="308"/>
      <c r="CE51" s="308"/>
      <c r="CF51" s="308"/>
      <c r="CG51" s="308"/>
      <c r="CH51" s="308"/>
      <c r="CI51" s="308"/>
      <c r="CJ51" s="308"/>
      <c r="CK51" s="308"/>
      <c r="CL51" s="308"/>
      <c r="CM51" s="308"/>
      <c r="CN51" s="308"/>
      <c r="CO51" s="308"/>
      <c r="CP51" s="308"/>
      <c r="CQ51" s="308"/>
      <c r="CR51" s="308"/>
      <c r="CS51" s="308"/>
      <c r="CT51" s="308"/>
      <c r="CU51" s="308"/>
      <c r="CV51" s="308"/>
      <c r="CW51" s="308"/>
      <c r="CX51" s="308"/>
      <c r="CY51" s="308"/>
      <c r="CZ51" s="308"/>
      <c r="DA51" s="308"/>
      <c r="DB51" s="308"/>
      <c r="DC51" s="308"/>
      <c r="DD51" s="308"/>
      <c r="DE51" s="308"/>
      <c r="DF51" s="308"/>
      <c r="DG51" s="308"/>
      <c r="DH51" s="308"/>
      <c r="DI51" s="308"/>
      <c r="DJ51" s="308"/>
      <c r="DK51" s="308"/>
      <c r="DL51" s="308"/>
      <c r="DM51" s="308"/>
      <c r="DN51" s="308"/>
      <c r="DO51" s="308"/>
      <c r="DP51" s="308"/>
      <c r="DQ51" s="308"/>
      <c r="DR51" s="308"/>
      <c r="DS51" s="308"/>
      <c r="DT51" s="308"/>
      <c r="DU51" s="308"/>
      <c r="DV51" s="308"/>
      <c r="DW51" s="308"/>
      <c r="DX51" s="308"/>
      <c r="DY51" s="308"/>
      <c r="DZ51" s="308"/>
      <c r="EA51" s="308"/>
      <c r="EB51" s="308"/>
      <c r="EC51" s="308"/>
      <c r="ED51" s="308"/>
      <c r="EE51" s="308"/>
      <c r="EF51" s="308"/>
      <c r="EG51" s="308"/>
      <c r="EH51" s="308"/>
      <c r="EI51" s="308"/>
      <c r="EJ51" s="308"/>
      <c r="EK51" s="308"/>
      <c r="EL51" s="308"/>
      <c r="EM51" s="308"/>
      <c r="EN51" s="308"/>
      <c r="EO51" s="308"/>
      <c r="EP51" s="308"/>
      <c r="EQ51" s="308"/>
      <c r="ER51" s="308"/>
      <c r="ES51" s="308"/>
      <c r="ET51" s="308"/>
      <c r="EU51" s="308"/>
      <c r="EV51" s="308"/>
      <c r="EW51" s="308"/>
      <c r="EX51" s="308"/>
      <c r="EY51" s="308"/>
      <c r="EZ51" s="308"/>
      <c r="FA51" s="308"/>
      <c r="FB51" s="308"/>
      <c r="FC51" s="308"/>
      <c r="FD51" s="308"/>
      <c r="FE51" s="308"/>
      <c r="FF51" s="308"/>
      <c r="FG51" s="308"/>
      <c r="FH51" s="308"/>
      <c r="FI51" s="308"/>
      <c r="FJ51" s="308"/>
      <c r="FK51" s="308"/>
      <c r="FL51" s="308"/>
      <c r="FM51" s="308"/>
      <c r="FN51" s="308"/>
      <c r="FO51" s="308"/>
      <c r="FP51" s="308"/>
      <c r="FQ51" s="308"/>
      <c r="FR51" s="308"/>
      <c r="FS51" s="308"/>
      <c r="FT51" s="308"/>
      <c r="FU51" s="308"/>
      <c r="FV51" s="308"/>
      <c r="FW51" s="308"/>
      <c r="FX51" s="308"/>
      <c r="FY51" s="308"/>
      <c r="FZ51" s="308"/>
      <c r="GA51" s="308"/>
      <c r="GB51" s="308"/>
      <c r="GC51" s="308"/>
      <c r="GD51" s="308"/>
      <c r="GE51" s="308"/>
      <c r="GF51" s="308"/>
      <c r="GG51" s="308"/>
      <c r="GH51" s="308"/>
      <c r="GI51" s="308"/>
      <c r="GJ51" s="308"/>
      <c r="GK51" s="308"/>
      <c r="GL51" s="308"/>
      <c r="GM51" s="308"/>
      <c r="GN51" s="308"/>
      <c r="GO51" s="308"/>
      <c r="GP51" s="308"/>
      <c r="GQ51" s="308"/>
      <c r="GR51" s="308"/>
      <c r="GS51" s="308"/>
      <c r="GT51" s="308"/>
      <c r="GU51" s="308"/>
      <c r="GV51" s="308"/>
      <c r="GW51" s="308"/>
      <c r="GX51" s="308"/>
      <c r="GY51" s="308"/>
      <c r="GZ51" s="308"/>
      <c r="HA51" s="308"/>
      <c r="HB51" s="308"/>
      <c r="HC51" s="308"/>
      <c r="HD51" s="308"/>
      <c r="HE51" s="308"/>
      <c r="HF51" s="308"/>
      <c r="HG51" s="308"/>
      <c r="HH51" s="308"/>
      <c r="HI51" s="308"/>
      <c r="HJ51" s="308"/>
      <c r="HK51" s="308"/>
      <c r="HL51" s="308"/>
      <c r="HM51" s="308"/>
      <c r="HN51" s="308"/>
      <c r="HO51" s="308"/>
      <c r="HP51" s="308"/>
      <c r="HQ51" s="308"/>
      <c r="HR51" s="308"/>
      <c r="HS51" s="308"/>
      <c r="HT51" s="308"/>
      <c r="HU51" s="308"/>
      <c r="HV51" s="308"/>
      <c r="HW51" s="308"/>
      <c r="HX51" s="308"/>
      <c r="HY51" s="308"/>
      <c r="HZ51" s="308"/>
      <c r="IA51" s="308"/>
      <c r="IB51" s="308"/>
      <c r="IC51" s="308"/>
      <c r="ID51" s="308"/>
      <c r="IE51" s="308"/>
      <c r="IF51" s="308"/>
      <c r="IG51" s="308"/>
      <c r="IH51" s="308"/>
      <c r="II51" s="308"/>
      <c r="IJ51" s="308"/>
      <c r="IK51" s="308"/>
      <c r="IL51" s="308"/>
      <c r="IM51" s="308"/>
      <c r="IN51" s="308"/>
      <c r="IO51" s="308"/>
      <c r="IP51" s="308"/>
      <c r="IQ51" s="308"/>
      <c r="IR51" s="308"/>
    </row>
    <row r="52" spans="1:252" s="319" customFormat="1" ht="14.5">
      <c r="A52" s="309"/>
      <c r="B52" s="309"/>
      <c r="C52" s="286"/>
      <c r="D52" s="314"/>
      <c r="E52" s="314"/>
      <c r="F52" s="314"/>
      <c r="G52" s="314"/>
      <c r="H52" s="314"/>
      <c r="I52" s="309"/>
      <c r="J52" s="309"/>
      <c r="K52" s="318"/>
      <c r="L52" s="318"/>
      <c r="M52" s="318"/>
      <c r="N52" s="318"/>
      <c r="O52" s="318"/>
      <c r="P52" s="318"/>
      <c r="Q52" s="318"/>
      <c r="R52" s="318"/>
      <c r="S52" s="318"/>
      <c r="T52" s="318"/>
      <c r="U52" s="318"/>
      <c r="V52" s="318"/>
      <c r="W52" s="318"/>
      <c r="X52" s="318"/>
      <c r="Y52" s="318"/>
      <c r="Z52" s="318"/>
      <c r="AA52" s="318"/>
      <c r="AB52" s="318"/>
      <c r="AC52" s="318"/>
      <c r="AD52" s="318"/>
      <c r="AE52" s="318"/>
      <c r="AF52" s="318"/>
      <c r="AG52" s="318"/>
      <c r="AH52" s="318"/>
      <c r="AI52" s="318"/>
      <c r="AJ52" s="318"/>
      <c r="AK52" s="318"/>
      <c r="AL52" s="318"/>
      <c r="AM52" s="318"/>
      <c r="AN52" s="318"/>
      <c r="AO52" s="318"/>
      <c r="AP52" s="318"/>
      <c r="AQ52" s="318"/>
      <c r="AR52" s="318"/>
      <c r="AS52" s="318"/>
      <c r="AT52" s="318"/>
      <c r="AU52" s="318"/>
      <c r="AV52" s="318"/>
      <c r="AW52" s="318"/>
      <c r="AX52" s="318"/>
      <c r="AY52" s="318"/>
      <c r="AZ52" s="318"/>
      <c r="BA52" s="318"/>
      <c r="BB52" s="318"/>
      <c r="BC52" s="318"/>
      <c r="BD52" s="318"/>
      <c r="BE52" s="318"/>
      <c r="BF52" s="318"/>
      <c r="BG52" s="318"/>
      <c r="BH52" s="318"/>
      <c r="BI52" s="318"/>
      <c r="BJ52" s="318"/>
      <c r="BK52" s="318"/>
      <c r="BL52" s="318"/>
      <c r="BM52" s="318"/>
      <c r="BN52" s="318"/>
      <c r="BO52" s="318"/>
      <c r="BP52" s="318"/>
      <c r="BQ52" s="318"/>
      <c r="BR52" s="318"/>
      <c r="BS52" s="318"/>
      <c r="BT52" s="318"/>
      <c r="BU52" s="318"/>
      <c r="BV52" s="318"/>
      <c r="BW52" s="318"/>
      <c r="BX52" s="318"/>
      <c r="BY52" s="318"/>
      <c r="BZ52" s="318"/>
      <c r="CA52" s="318"/>
      <c r="CB52" s="318"/>
      <c r="CC52" s="318"/>
      <c r="CD52" s="318"/>
      <c r="CE52" s="318"/>
      <c r="CF52" s="318"/>
      <c r="CG52" s="318"/>
      <c r="CH52" s="318"/>
      <c r="CI52" s="318"/>
      <c r="CJ52" s="318"/>
      <c r="CK52" s="318"/>
      <c r="CL52" s="318"/>
      <c r="CM52" s="318"/>
      <c r="CN52" s="318"/>
      <c r="CO52" s="318"/>
      <c r="CP52" s="318"/>
      <c r="CQ52" s="318"/>
      <c r="CR52" s="318"/>
      <c r="CS52" s="318"/>
      <c r="CT52" s="318"/>
      <c r="CU52" s="318"/>
      <c r="CV52" s="318"/>
      <c r="CW52" s="318"/>
      <c r="CX52" s="318"/>
      <c r="CY52" s="318"/>
      <c r="CZ52" s="318"/>
      <c r="DA52" s="318"/>
      <c r="DB52" s="318"/>
      <c r="DC52" s="318"/>
      <c r="DD52" s="318"/>
      <c r="DE52" s="318"/>
      <c r="DF52" s="318"/>
      <c r="DG52" s="318"/>
      <c r="DH52" s="318"/>
      <c r="DI52" s="318"/>
      <c r="DJ52" s="318"/>
      <c r="DK52" s="318"/>
      <c r="DL52" s="318"/>
      <c r="DM52" s="318"/>
      <c r="DN52" s="318"/>
      <c r="DO52" s="318"/>
      <c r="DP52" s="318"/>
      <c r="DQ52" s="318"/>
      <c r="DR52" s="318"/>
      <c r="DS52" s="318"/>
      <c r="DT52" s="318"/>
      <c r="DU52" s="318"/>
      <c r="DV52" s="318"/>
      <c r="DW52" s="318"/>
      <c r="DX52" s="318"/>
      <c r="DY52" s="318"/>
      <c r="DZ52" s="318"/>
      <c r="EA52" s="318"/>
      <c r="EB52" s="318"/>
      <c r="EC52" s="318"/>
      <c r="ED52" s="318"/>
      <c r="EE52" s="318"/>
      <c r="EF52" s="318"/>
      <c r="EG52" s="318"/>
      <c r="EH52" s="318"/>
      <c r="EI52" s="318"/>
      <c r="EJ52" s="318"/>
      <c r="EK52" s="318"/>
      <c r="EL52" s="318"/>
      <c r="EM52" s="318"/>
      <c r="EN52" s="318"/>
      <c r="EO52" s="318"/>
      <c r="EP52" s="318"/>
      <c r="EQ52" s="318"/>
      <c r="ER52" s="318"/>
      <c r="ES52" s="318"/>
      <c r="ET52" s="318"/>
      <c r="EU52" s="318"/>
      <c r="EV52" s="318"/>
      <c r="EW52" s="318"/>
      <c r="EX52" s="318"/>
      <c r="EY52" s="318"/>
      <c r="EZ52" s="318"/>
      <c r="FA52" s="318"/>
      <c r="FB52" s="318"/>
      <c r="FC52" s="318"/>
      <c r="FD52" s="318"/>
      <c r="FE52" s="318"/>
      <c r="FF52" s="318"/>
      <c r="FG52" s="318"/>
      <c r="FH52" s="318"/>
      <c r="FI52" s="318"/>
      <c r="FJ52" s="318"/>
      <c r="FK52" s="318"/>
      <c r="FL52" s="318"/>
      <c r="FM52" s="318"/>
      <c r="FN52" s="318"/>
      <c r="FO52" s="318"/>
      <c r="FP52" s="318"/>
      <c r="FQ52" s="318"/>
      <c r="FR52" s="318"/>
      <c r="FS52" s="318"/>
      <c r="FT52" s="318"/>
      <c r="FU52" s="318"/>
      <c r="FV52" s="318"/>
      <c r="FW52" s="318"/>
      <c r="FX52" s="318"/>
      <c r="FY52" s="318"/>
      <c r="FZ52" s="318"/>
      <c r="GA52" s="318"/>
      <c r="GB52" s="318"/>
      <c r="GC52" s="318"/>
      <c r="GD52" s="318"/>
      <c r="GE52" s="318"/>
      <c r="GF52" s="318"/>
      <c r="GG52" s="318"/>
      <c r="GH52" s="318"/>
      <c r="GI52" s="318"/>
      <c r="GJ52" s="318"/>
      <c r="GK52" s="318"/>
      <c r="GL52" s="318"/>
      <c r="GM52" s="318"/>
      <c r="GN52" s="318"/>
      <c r="GO52" s="318"/>
      <c r="GP52" s="318"/>
      <c r="GQ52" s="318"/>
      <c r="GR52" s="318"/>
      <c r="GS52" s="318"/>
      <c r="GT52" s="318"/>
      <c r="GU52" s="318"/>
      <c r="GV52" s="318"/>
      <c r="GW52" s="318"/>
      <c r="GX52" s="318"/>
      <c r="GY52" s="318"/>
      <c r="GZ52" s="318"/>
      <c r="HA52" s="318"/>
      <c r="HB52" s="318"/>
      <c r="HC52" s="318"/>
      <c r="HD52" s="318"/>
      <c r="HE52" s="318"/>
      <c r="HF52" s="318"/>
      <c r="HG52" s="318"/>
      <c r="HH52" s="318"/>
      <c r="HI52" s="318"/>
      <c r="HJ52" s="318"/>
      <c r="HK52" s="318"/>
      <c r="HL52" s="318"/>
      <c r="HM52" s="318"/>
      <c r="HN52" s="318"/>
      <c r="HO52" s="318"/>
      <c r="HP52" s="318"/>
      <c r="HQ52" s="318"/>
      <c r="HR52" s="318"/>
      <c r="HS52" s="318"/>
      <c r="HT52" s="318"/>
      <c r="HU52" s="318"/>
      <c r="HV52" s="318"/>
      <c r="HW52" s="318"/>
      <c r="HX52" s="318"/>
      <c r="HY52" s="318"/>
      <c r="HZ52" s="318"/>
      <c r="IA52" s="318"/>
      <c r="IB52" s="318"/>
      <c r="IC52" s="318"/>
      <c r="ID52" s="318"/>
      <c r="IE52" s="318"/>
      <c r="IF52" s="318"/>
      <c r="IG52" s="318"/>
      <c r="IH52" s="318"/>
      <c r="II52" s="318"/>
      <c r="IJ52" s="318"/>
      <c r="IK52" s="318"/>
      <c r="IL52" s="318"/>
      <c r="IM52" s="318"/>
      <c r="IN52" s="318"/>
      <c r="IO52" s="318"/>
      <c r="IP52" s="318"/>
      <c r="IQ52" s="318"/>
      <c r="IR52" s="318"/>
    </row>
    <row r="53" spans="1:252" ht="15">
      <c r="A53" s="286"/>
      <c r="C53" s="286"/>
      <c r="D53" s="314"/>
      <c r="E53" s="314"/>
      <c r="F53" s="314"/>
      <c r="G53" s="314"/>
      <c r="H53" s="314"/>
      <c r="I53" s="286"/>
      <c r="J53" s="286"/>
      <c r="K53" s="308"/>
      <c r="L53" s="308"/>
      <c r="M53" s="308"/>
      <c r="N53" s="308"/>
      <c r="O53" s="308"/>
      <c r="P53" s="308"/>
      <c r="Q53" s="308"/>
      <c r="R53" s="308"/>
      <c r="S53" s="308"/>
      <c r="T53" s="308"/>
      <c r="U53" s="308"/>
      <c r="V53" s="308"/>
      <c r="W53" s="308"/>
      <c r="X53" s="308"/>
      <c r="Y53" s="308"/>
      <c r="Z53" s="308"/>
      <c r="AA53" s="308"/>
      <c r="AB53" s="308"/>
      <c r="AC53" s="308"/>
      <c r="AD53" s="308"/>
      <c r="AE53" s="308"/>
      <c r="AF53" s="308"/>
      <c r="AG53" s="308"/>
      <c r="AH53" s="308"/>
      <c r="AI53" s="308"/>
      <c r="AJ53" s="308"/>
      <c r="AK53" s="308"/>
      <c r="AL53" s="308"/>
      <c r="AM53" s="308"/>
      <c r="AN53" s="308"/>
      <c r="AO53" s="308"/>
      <c r="AP53" s="308"/>
      <c r="AQ53" s="308"/>
      <c r="AR53" s="308"/>
      <c r="AS53" s="308"/>
      <c r="AT53" s="308"/>
      <c r="AU53" s="308"/>
      <c r="AV53" s="308"/>
      <c r="AW53" s="308"/>
      <c r="AX53" s="308"/>
      <c r="AY53" s="308"/>
      <c r="AZ53" s="308"/>
      <c r="BA53" s="308"/>
      <c r="BB53" s="308"/>
      <c r="BC53" s="308"/>
      <c r="BD53" s="308"/>
      <c r="BE53" s="308"/>
      <c r="BF53" s="308"/>
      <c r="BG53" s="308"/>
      <c r="BH53" s="308"/>
      <c r="BI53" s="308"/>
      <c r="BJ53" s="308"/>
      <c r="BK53" s="308"/>
      <c r="BL53" s="308"/>
      <c r="BM53" s="308"/>
      <c r="BN53" s="308"/>
      <c r="BO53" s="308"/>
      <c r="BP53" s="308"/>
      <c r="BQ53" s="308"/>
      <c r="BR53" s="308"/>
      <c r="BS53" s="308"/>
      <c r="BT53" s="308"/>
      <c r="BU53" s="308"/>
      <c r="BV53" s="308"/>
      <c r="BW53" s="308"/>
      <c r="BX53" s="308"/>
      <c r="BY53" s="308"/>
      <c r="BZ53" s="308"/>
      <c r="CA53" s="308"/>
      <c r="CB53" s="308"/>
      <c r="CC53" s="308"/>
      <c r="CD53" s="308"/>
      <c r="CE53" s="308"/>
      <c r="CF53" s="308"/>
      <c r="CG53" s="308"/>
      <c r="CH53" s="308"/>
      <c r="CI53" s="308"/>
      <c r="CJ53" s="308"/>
      <c r="CK53" s="308"/>
      <c r="CL53" s="308"/>
      <c r="CM53" s="308"/>
      <c r="CN53" s="308"/>
      <c r="CO53" s="308"/>
      <c r="CP53" s="308"/>
      <c r="CQ53" s="308"/>
      <c r="CR53" s="308"/>
      <c r="CS53" s="308"/>
      <c r="CT53" s="308"/>
      <c r="CU53" s="308"/>
      <c r="CV53" s="308"/>
      <c r="CW53" s="308"/>
      <c r="CX53" s="308"/>
      <c r="CY53" s="308"/>
      <c r="CZ53" s="308"/>
      <c r="DA53" s="308"/>
      <c r="DB53" s="308"/>
      <c r="DC53" s="308"/>
      <c r="DD53" s="308"/>
      <c r="DE53" s="308"/>
      <c r="DF53" s="308"/>
      <c r="DG53" s="308"/>
      <c r="DH53" s="308"/>
      <c r="DI53" s="308"/>
      <c r="DJ53" s="308"/>
      <c r="DK53" s="308"/>
      <c r="DL53" s="308"/>
      <c r="DM53" s="308"/>
      <c r="DN53" s="308"/>
      <c r="DO53" s="308"/>
      <c r="DP53" s="308"/>
      <c r="DQ53" s="308"/>
      <c r="DR53" s="308"/>
      <c r="DS53" s="308"/>
      <c r="DT53" s="308"/>
      <c r="DU53" s="308"/>
      <c r="DV53" s="308"/>
      <c r="DW53" s="308"/>
      <c r="DX53" s="308"/>
      <c r="DY53" s="308"/>
      <c r="DZ53" s="308"/>
      <c r="EA53" s="308"/>
      <c r="EB53" s="308"/>
      <c r="EC53" s="308"/>
      <c r="ED53" s="308"/>
      <c r="EE53" s="308"/>
      <c r="EF53" s="308"/>
      <c r="EG53" s="308"/>
      <c r="EH53" s="308"/>
      <c r="EI53" s="308"/>
      <c r="EJ53" s="308"/>
      <c r="EK53" s="308"/>
      <c r="EL53" s="308"/>
      <c r="EM53" s="308"/>
      <c r="EN53" s="308"/>
      <c r="EO53" s="308"/>
      <c r="EP53" s="308"/>
      <c r="EQ53" s="308"/>
      <c r="ER53" s="308"/>
      <c r="ES53" s="308"/>
      <c r="ET53" s="308"/>
      <c r="EU53" s="308"/>
      <c r="EV53" s="308"/>
      <c r="EW53" s="308"/>
      <c r="EX53" s="308"/>
      <c r="EY53" s="308"/>
      <c r="EZ53" s="308"/>
      <c r="FA53" s="308"/>
      <c r="FB53" s="308"/>
      <c r="FC53" s="308"/>
      <c r="FD53" s="308"/>
      <c r="FE53" s="308"/>
      <c r="FF53" s="308"/>
      <c r="FG53" s="308"/>
      <c r="FH53" s="308"/>
      <c r="FI53" s="308"/>
      <c r="FJ53" s="308"/>
      <c r="FK53" s="308"/>
      <c r="FL53" s="308"/>
      <c r="FM53" s="308"/>
      <c r="FN53" s="308"/>
      <c r="FO53" s="308"/>
      <c r="FP53" s="308"/>
      <c r="FQ53" s="308"/>
      <c r="FR53" s="308"/>
      <c r="FS53" s="308"/>
      <c r="FT53" s="308"/>
      <c r="FU53" s="308"/>
      <c r="FV53" s="308"/>
      <c r="FW53" s="308"/>
      <c r="FX53" s="308"/>
      <c r="FY53" s="308"/>
      <c r="FZ53" s="308"/>
      <c r="GA53" s="308"/>
      <c r="GB53" s="308"/>
      <c r="GC53" s="308"/>
      <c r="GD53" s="308"/>
      <c r="GE53" s="308"/>
      <c r="GF53" s="308"/>
      <c r="GG53" s="308"/>
      <c r="GH53" s="308"/>
      <c r="GI53" s="308"/>
      <c r="GJ53" s="308"/>
      <c r="GK53" s="308"/>
      <c r="GL53" s="308"/>
      <c r="GM53" s="308"/>
      <c r="GN53" s="308"/>
      <c r="GO53" s="308"/>
      <c r="GP53" s="308"/>
      <c r="GQ53" s="308"/>
      <c r="GR53" s="308"/>
      <c r="GS53" s="308"/>
      <c r="GT53" s="308"/>
      <c r="GU53" s="308"/>
      <c r="GV53" s="308"/>
      <c r="GW53" s="308"/>
      <c r="GX53" s="308"/>
      <c r="GY53" s="308"/>
      <c r="GZ53" s="308"/>
      <c r="HA53" s="308"/>
      <c r="HB53" s="308"/>
      <c r="HC53" s="308"/>
      <c r="HD53" s="308"/>
      <c r="HE53" s="308"/>
      <c r="HF53" s="308"/>
      <c r="HG53" s="308"/>
      <c r="HH53" s="308"/>
      <c r="HI53" s="308"/>
      <c r="HJ53" s="308"/>
      <c r="HK53" s="308"/>
      <c r="HL53" s="308"/>
      <c r="HM53" s="308"/>
      <c r="HN53" s="308"/>
      <c r="HO53" s="308"/>
      <c r="HP53" s="308"/>
      <c r="HQ53" s="308"/>
      <c r="HR53" s="308"/>
      <c r="HS53" s="308"/>
      <c r="HT53" s="308"/>
      <c r="HU53" s="308"/>
      <c r="HV53" s="308"/>
      <c r="HW53" s="308"/>
      <c r="HX53" s="308"/>
      <c r="HY53" s="308"/>
      <c r="HZ53" s="308"/>
      <c r="IA53" s="308"/>
      <c r="IB53" s="308"/>
      <c r="IC53" s="308"/>
      <c r="ID53" s="308"/>
      <c r="IE53" s="308"/>
      <c r="IF53" s="308"/>
      <c r="IG53" s="308"/>
      <c r="IH53" s="308"/>
      <c r="II53" s="308"/>
      <c r="IJ53" s="308"/>
      <c r="IK53" s="308"/>
      <c r="IL53" s="308"/>
      <c r="IM53" s="308"/>
      <c r="IN53" s="308"/>
      <c r="IO53" s="308"/>
      <c r="IP53" s="308"/>
      <c r="IQ53" s="308"/>
      <c r="IR53" s="308"/>
    </row>
    <row r="54" spans="1:252" ht="15">
      <c r="A54" s="286"/>
      <c r="B54" s="320"/>
      <c r="C54" s="316"/>
      <c r="D54" s="317"/>
      <c r="E54" s="317"/>
      <c r="F54" s="317"/>
      <c r="G54" s="317"/>
      <c r="H54" s="317"/>
      <c r="I54" s="286"/>
      <c r="J54" s="286"/>
      <c r="K54" s="308"/>
      <c r="L54" s="308"/>
      <c r="M54" s="308"/>
      <c r="N54" s="308"/>
      <c r="O54" s="308"/>
      <c r="P54" s="308"/>
      <c r="Q54" s="308"/>
      <c r="R54" s="308"/>
      <c r="S54" s="308"/>
      <c r="T54" s="308"/>
      <c r="U54" s="308"/>
      <c r="V54" s="308"/>
      <c r="W54" s="308"/>
      <c r="X54" s="308"/>
      <c r="Y54" s="308"/>
      <c r="Z54" s="308"/>
      <c r="AA54" s="308"/>
      <c r="AB54" s="308"/>
      <c r="AC54" s="308"/>
      <c r="AD54" s="308"/>
      <c r="AE54" s="308"/>
      <c r="AF54" s="308"/>
      <c r="AG54" s="308"/>
      <c r="AH54" s="308"/>
      <c r="AI54" s="308"/>
      <c r="AJ54" s="308"/>
      <c r="AK54" s="308"/>
      <c r="AL54" s="308"/>
      <c r="AM54" s="308"/>
      <c r="AN54" s="308"/>
      <c r="AO54" s="308"/>
      <c r="AP54" s="308"/>
      <c r="AQ54" s="308"/>
      <c r="AR54" s="308"/>
      <c r="AS54" s="308"/>
      <c r="AT54" s="308"/>
      <c r="AU54" s="308"/>
      <c r="AV54" s="308"/>
      <c r="AW54" s="308"/>
      <c r="AX54" s="308"/>
      <c r="AY54" s="308"/>
      <c r="AZ54" s="308"/>
      <c r="BA54" s="308"/>
      <c r="BB54" s="308"/>
      <c r="BC54" s="308"/>
      <c r="BD54" s="308"/>
      <c r="BE54" s="308"/>
      <c r="BF54" s="308"/>
      <c r="BG54" s="308"/>
      <c r="BH54" s="308"/>
      <c r="BI54" s="308"/>
      <c r="BJ54" s="308"/>
      <c r="BK54" s="308"/>
      <c r="BL54" s="308"/>
      <c r="BM54" s="308"/>
      <c r="BN54" s="308"/>
      <c r="BO54" s="308"/>
      <c r="BP54" s="308"/>
      <c r="BQ54" s="308"/>
      <c r="BR54" s="308"/>
      <c r="BS54" s="308"/>
      <c r="BT54" s="308"/>
      <c r="BU54" s="308"/>
      <c r="BV54" s="308"/>
      <c r="BW54" s="308"/>
      <c r="BX54" s="308"/>
      <c r="BY54" s="308"/>
      <c r="BZ54" s="308"/>
      <c r="CA54" s="308"/>
      <c r="CB54" s="308"/>
      <c r="CC54" s="308"/>
      <c r="CD54" s="308"/>
      <c r="CE54" s="308"/>
      <c r="CF54" s="308"/>
      <c r="CG54" s="308"/>
      <c r="CH54" s="308"/>
      <c r="CI54" s="308"/>
      <c r="CJ54" s="308"/>
      <c r="CK54" s="308"/>
      <c r="CL54" s="308"/>
      <c r="CM54" s="308"/>
      <c r="CN54" s="308"/>
      <c r="CO54" s="308"/>
      <c r="CP54" s="308"/>
      <c r="CQ54" s="308"/>
      <c r="CR54" s="308"/>
      <c r="CS54" s="308"/>
      <c r="CT54" s="308"/>
      <c r="CU54" s="308"/>
      <c r="CV54" s="308"/>
      <c r="CW54" s="308"/>
      <c r="CX54" s="308"/>
      <c r="CY54" s="308"/>
      <c r="CZ54" s="308"/>
      <c r="DA54" s="308"/>
      <c r="DB54" s="308"/>
      <c r="DC54" s="308"/>
      <c r="DD54" s="308"/>
      <c r="DE54" s="308"/>
      <c r="DF54" s="308"/>
      <c r="DG54" s="308"/>
      <c r="DH54" s="308"/>
      <c r="DI54" s="308"/>
      <c r="DJ54" s="308"/>
      <c r="DK54" s="308"/>
      <c r="DL54" s="308"/>
      <c r="DM54" s="308"/>
      <c r="DN54" s="308"/>
      <c r="DO54" s="308"/>
      <c r="DP54" s="308"/>
      <c r="DQ54" s="308"/>
      <c r="DR54" s="308"/>
      <c r="DS54" s="308"/>
      <c r="DT54" s="308"/>
      <c r="DU54" s="308"/>
      <c r="DV54" s="308"/>
      <c r="DW54" s="308"/>
      <c r="DX54" s="308"/>
      <c r="DY54" s="308"/>
      <c r="DZ54" s="308"/>
      <c r="EA54" s="308"/>
      <c r="EB54" s="308"/>
      <c r="EC54" s="308"/>
      <c r="ED54" s="308"/>
      <c r="EE54" s="308"/>
      <c r="EF54" s="308"/>
      <c r="EG54" s="308"/>
      <c r="EH54" s="308"/>
      <c r="EI54" s="308"/>
      <c r="EJ54" s="308"/>
      <c r="EK54" s="308"/>
      <c r="EL54" s="308"/>
      <c r="EM54" s="308"/>
      <c r="EN54" s="308"/>
      <c r="EO54" s="308"/>
      <c r="EP54" s="308"/>
      <c r="EQ54" s="308"/>
      <c r="ER54" s="308"/>
      <c r="ES54" s="308"/>
      <c r="ET54" s="308"/>
      <c r="EU54" s="308"/>
      <c r="EV54" s="308"/>
      <c r="EW54" s="308"/>
      <c r="EX54" s="308"/>
      <c r="EY54" s="308"/>
      <c r="EZ54" s="308"/>
      <c r="FA54" s="308"/>
      <c r="FB54" s="308"/>
      <c r="FC54" s="308"/>
      <c r="FD54" s="308"/>
      <c r="FE54" s="308"/>
      <c r="FF54" s="308"/>
      <c r="FG54" s="308"/>
      <c r="FH54" s="308"/>
      <c r="FI54" s="308"/>
      <c r="FJ54" s="308"/>
      <c r="FK54" s="308"/>
      <c r="FL54" s="308"/>
      <c r="FM54" s="308"/>
      <c r="FN54" s="308"/>
      <c r="FO54" s="308"/>
      <c r="FP54" s="308"/>
      <c r="FQ54" s="308"/>
      <c r="FR54" s="308"/>
      <c r="FS54" s="308"/>
      <c r="FT54" s="308"/>
      <c r="FU54" s="308"/>
      <c r="FV54" s="308"/>
      <c r="FW54" s="308"/>
      <c r="FX54" s="308"/>
      <c r="FY54" s="308"/>
      <c r="FZ54" s="308"/>
      <c r="GA54" s="308"/>
      <c r="GB54" s="308"/>
      <c r="GC54" s="308"/>
      <c r="GD54" s="308"/>
      <c r="GE54" s="308"/>
      <c r="GF54" s="308"/>
      <c r="GG54" s="308"/>
      <c r="GH54" s="308"/>
      <c r="GI54" s="308"/>
      <c r="GJ54" s="308"/>
      <c r="GK54" s="308"/>
      <c r="GL54" s="308"/>
      <c r="GM54" s="308"/>
      <c r="GN54" s="308"/>
      <c r="GO54" s="308"/>
      <c r="GP54" s="308"/>
      <c r="GQ54" s="308"/>
      <c r="GR54" s="308"/>
      <c r="GS54" s="308"/>
      <c r="GT54" s="308"/>
      <c r="GU54" s="308"/>
      <c r="GV54" s="308"/>
      <c r="GW54" s="308"/>
      <c r="GX54" s="308"/>
      <c r="GY54" s="308"/>
      <c r="GZ54" s="308"/>
      <c r="HA54" s="308"/>
      <c r="HB54" s="308"/>
      <c r="HC54" s="308"/>
      <c r="HD54" s="308"/>
      <c r="HE54" s="308"/>
      <c r="HF54" s="308"/>
      <c r="HG54" s="308"/>
      <c r="HH54" s="308"/>
      <c r="HI54" s="308"/>
      <c r="HJ54" s="308"/>
      <c r="HK54" s="308"/>
      <c r="HL54" s="308"/>
      <c r="HM54" s="308"/>
      <c r="HN54" s="308"/>
      <c r="HO54" s="308"/>
      <c r="HP54" s="308"/>
      <c r="HQ54" s="308"/>
      <c r="HR54" s="308"/>
      <c r="HS54" s="308"/>
      <c r="HT54" s="308"/>
      <c r="HU54" s="308"/>
      <c r="HV54" s="308"/>
      <c r="HW54" s="308"/>
      <c r="HX54" s="308"/>
      <c r="HY54" s="308"/>
      <c r="HZ54" s="308"/>
      <c r="IA54" s="308"/>
      <c r="IB54" s="308"/>
      <c r="IC54" s="308"/>
      <c r="ID54" s="308"/>
      <c r="IE54" s="308"/>
      <c r="IF54" s="308"/>
      <c r="IG54" s="308"/>
      <c r="IH54" s="308"/>
      <c r="II54" s="308"/>
      <c r="IJ54" s="308"/>
      <c r="IK54" s="308"/>
      <c r="IL54" s="308"/>
      <c r="IM54" s="308"/>
      <c r="IN54" s="308"/>
      <c r="IO54" s="308"/>
      <c r="IP54" s="308"/>
      <c r="IQ54" s="308"/>
      <c r="IR54" s="308"/>
    </row>
    <row r="55" spans="1:252" ht="15">
      <c r="A55" s="286"/>
      <c r="B55" s="286"/>
      <c r="C55" s="286"/>
      <c r="D55" s="314"/>
      <c r="E55" s="314"/>
      <c r="F55" s="314"/>
      <c r="G55" s="314"/>
      <c r="H55" s="314"/>
      <c r="I55" s="286"/>
      <c r="J55" s="286"/>
      <c r="K55" s="308"/>
      <c r="L55" s="308"/>
      <c r="M55" s="308"/>
      <c r="N55" s="308"/>
      <c r="O55" s="308"/>
      <c r="P55" s="308"/>
      <c r="Q55" s="308"/>
      <c r="R55" s="308"/>
      <c r="S55" s="308"/>
      <c r="T55" s="308"/>
      <c r="U55" s="308"/>
      <c r="V55" s="308"/>
      <c r="W55" s="308"/>
      <c r="X55" s="308"/>
      <c r="Y55" s="308"/>
      <c r="Z55" s="308"/>
      <c r="AA55" s="308"/>
      <c r="AB55" s="308"/>
      <c r="AC55" s="308"/>
      <c r="AD55" s="308"/>
      <c r="AE55" s="308"/>
      <c r="AF55" s="308"/>
      <c r="AG55" s="308"/>
      <c r="AH55" s="308"/>
      <c r="AI55" s="308"/>
      <c r="AJ55" s="308"/>
      <c r="AK55" s="308"/>
      <c r="AL55" s="308"/>
      <c r="AM55" s="308"/>
      <c r="AN55" s="308"/>
      <c r="AO55" s="308"/>
      <c r="AP55" s="308"/>
      <c r="AQ55" s="308"/>
      <c r="AR55" s="308"/>
      <c r="AS55" s="308"/>
      <c r="AT55" s="308"/>
      <c r="AU55" s="308"/>
      <c r="AV55" s="308"/>
      <c r="AW55" s="308"/>
      <c r="AX55" s="308"/>
      <c r="AY55" s="308"/>
      <c r="AZ55" s="308"/>
      <c r="BA55" s="308"/>
      <c r="BB55" s="308"/>
      <c r="BC55" s="308"/>
      <c r="BD55" s="308"/>
      <c r="BE55" s="308"/>
      <c r="BF55" s="308"/>
      <c r="BG55" s="308"/>
      <c r="BH55" s="308"/>
      <c r="BI55" s="308"/>
      <c r="BJ55" s="308"/>
      <c r="BK55" s="308"/>
      <c r="BL55" s="308"/>
      <c r="BM55" s="308"/>
      <c r="BN55" s="308"/>
      <c r="BO55" s="308"/>
      <c r="BP55" s="308"/>
      <c r="BQ55" s="308"/>
      <c r="BR55" s="308"/>
      <c r="BS55" s="308"/>
      <c r="BT55" s="308"/>
      <c r="BU55" s="308"/>
      <c r="BV55" s="308"/>
      <c r="BW55" s="308"/>
      <c r="BX55" s="308"/>
      <c r="BY55" s="308"/>
      <c r="BZ55" s="308"/>
      <c r="CA55" s="308"/>
      <c r="CB55" s="308"/>
      <c r="CC55" s="308"/>
      <c r="CD55" s="308"/>
      <c r="CE55" s="308"/>
      <c r="CF55" s="308"/>
      <c r="CG55" s="308"/>
      <c r="CH55" s="308"/>
      <c r="CI55" s="308"/>
      <c r="CJ55" s="308"/>
      <c r="CK55" s="308"/>
      <c r="CL55" s="308"/>
      <c r="CM55" s="308"/>
      <c r="CN55" s="308"/>
      <c r="CO55" s="308"/>
      <c r="CP55" s="308"/>
      <c r="CQ55" s="308"/>
      <c r="CR55" s="308"/>
      <c r="CS55" s="308"/>
      <c r="CT55" s="308"/>
      <c r="CU55" s="308"/>
      <c r="CV55" s="308"/>
      <c r="CW55" s="308"/>
      <c r="CX55" s="308"/>
      <c r="CY55" s="308"/>
      <c r="CZ55" s="308"/>
      <c r="DA55" s="308"/>
      <c r="DB55" s="308"/>
      <c r="DC55" s="308"/>
      <c r="DD55" s="308"/>
      <c r="DE55" s="308"/>
      <c r="DF55" s="308"/>
      <c r="DG55" s="308"/>
      <c r="DH55" s="308"/>
      <c r="DI55" s="308"/>
      <c r="DJ55" s="308"/>
      <c r="DK55" s="308"/>
      <c r="DL55" s="308"/>
      <c r="DM55" s="308"/>
      <c r="DN55" s="308"/>
      <c r="DO55" s="308"/>
      <c r="DP55" s="308"/>
      <c r="DQ55" s="308"/>
      <c r="DR55" s="308"/>
      <c r="DS55" s="308"/>
      <c r="DT55" s="308"/>
      <c r="DU55" s="308"/>
      <c r="DV55" s="308"/>
      <c r="DW55" s="308"/>
      <c r="DX55" s="308"/>
      <c r="DY55" s="308"/>
      <c r="DZ55" s="308"/>
      <c r="EA55" s="308"/>
      <c r="EB55" s="308"/>
      <c r="EC55" s="308"/>
      <c r="ED55" s="308"/>
      <c r="EE55" s="308"/>
      <c r="EF55" s="308"/>
      <c r="EG55" s="308"/>
      <c r="EH55" s="308"/>
      <c r="EI55" s="308"/>
      <c r="EJ55" s="308"/>
      <c r="EK55" s="308"/>
      <c r="EL55" s="308"/>
      <c r="EM55" s="308"/>
      <c r="EN55" s="308"/>
      <c r="EO55" s="308"/>
      <c r="EP55" s="308"/>
      <c r="EQ55" s="308"/>
      <c r="ER55" s="308"/>
      <c r="ES55" s="308"/>
      <c r="ET55" s="308"/>
      <c r="EU55" s="308"/>
      <c r="EV55" s="308"/>
      <c r="EW55" s="308"/>
      <c r="EX55" s="308"/>
      <c r="EY55" s="308"/>
      <c r="EZ55" s="308"/>
      <c r="FA55" s="308"/>
      <c r="FB55" s="308"/>
      <c r="FC55" s="308"/>
      <c r="FD55" s="308"/>
      <c r="FE55" s="308"/>
      <c r="FF55" s="308"/>
      <c r="FG55" s="308"/>
      <c r="FH55" s="308"/>
      <c r="FI55" s="308"/>
      <c r="FJ55" s="308"/>
      <c r="FK55" s="308"/>
      <c r="FL55" s="308"/>
      <c r="FM55" s="308"/>
      <c r="FN55" s="308"/>
      <c r="FO55" s="308"/>
      <c r="FP55" s="308"/>
      <c r="FQ55" s="308"/>
      <c r="FR55" s="308"/>
      <c r="FS55" s="308"/>
      <c r="FT55" s="308"/>
      <c r="FU55" s="308"/>
      <c r="FV55" s="308"/>
      <c r="FW55" s="308"/>
      <c r="FX55" s="308"/>
      <c r="FY55" s="308"/>
      <c r="FZ55" s="308"/>
      <c r="GA55" s="308"/>
      <c r="GB55" s="308"/>
      <c r="GC55" s="308"/>
      <c r="GD55" s="308"/>
      <c r="GE55" s="308"/>
      <c r="GF55" s="308"/>
      <c r="GG55" s="308"/>
      <c r="GH55" s="308"/>
      <c r="GI55" s="308"/>
      <c r="GJ55" s="308"/>
      <c r="GK55" s="308"/>
      <c r="GL55" s="308"/>
      <c r="GM55" s="308"/>
      <c r="GN55" s="308"/>
      <c r="GO55" s="308"/>
      <c r="GP55" s="308"/>
      <c r="GQ55" s="308"/>
      <c r="GR55" s="308"/>
      <c r="GS55" s="308"/>
      <c r="GT55" s="308"/>
      <c r="GU55" s="308"/>
      <c r="GV55" s="308"/>
      <c r="GW55" s="308"/>
      <c r="GX55" s="308"/>
      <c r="GY55" s="308"/>
      <c r="GZ55" s="308"/>
      <c r="HA55" s="308"/>
      <c r="HB55" s="308"/>
      <c r="HC55" s="308"/>
      <c r="HD55" s="308"/>
      <c r="HE55" s="308"/>
      <c r="HF55" s="308"/>
      <c r="HG55" s="308"/>
      <c r="HH55" s="308"/>
      <c r="HI55" s="308"/>
      <c r="HJ55" s="308"/>
      <c r="HK55" s="308"/>
      <c r="HL55" s="308"/>
      <c r="HM55" s="308"/>
      <c r="HN55" s="308"/>
      <c r="HO55" s="308"/>
      <c r="HP55" s="308"/>
      <c r="HQ55" s="308"/>
      <c r="HR55" s="308"/>
      <c r="HS55" s="308"/>
      <c r="HT55" s="308"/>
      <c r="HU55" s="308"/>
      <c r="HV55" s="308"/>
      <c r="HW55" s="308"/>
      <c r="HX55" s="308"/>
      <c r="HY55" s="308"/>
      <c r="HZ55" s="308"/>
      <c r="IA55" s="308"/>
      <c r="IB55" s="308"/>
      <c r="IC55" s="308"/>
      <c r="ID55" s="308"/>
      <c r="IE55" s="308"/>
      <c r="IF55" s="308"/>
      <c r="IG55" s="308"/>
      <c r="IH55" s="308"/>
      <c r="II55" s="308"/>
      <c r="IJ55" s="308"/>
      <c r="IK55" s="308"/>
      <c r="IL55" s="308"/>
      <c r="IM55" s="308"/>
      <c r="IN55" s="308"/>
      <c r="IO55" s="308"/>
      <c r="IP55" s="308"/>
      <c r="IQ55" s="308"/>
      <c r="IR55" s="308"/>
    </row>
    <row r="56" spans="1:252" ht="15">
      <c r="A56" s="286"/>
      <c r="C56" s="286"/>
      <c r="D56" s="314"/>
      <c r="E56" s="314"/>
      <c r="F56" s="314"/>
      <c r="G56" s="314"/>
      <c r="H56" s="314"/>
      <c r="I56" s="286"/>
      <c r="J56" s="286"/>
      <c r="K56" s="308"/>
      <c r="L56" s="308"/>
      <c r="M56" s="308"/>
      <c r="N56" s="308"/>
      <c r="O56" s="308"/>
      <c r="P56" s="308"/>
      <c r="Q56" s="308"/>
      <c r="R56" s="308"/>
      <c r="S56" s="308"/>
      <c r="T56" s="308"/>
      <c r="U56" s="308"/>
      <c r="V56" s="308"/>
      <c r="W56" s="308"/>
      <c r="X56" s="308"/>
      <c r="Y56" s="308"/>
      <c r="Z56" s="308"/>
      <c r="AA56" s="308"/>
      <c r="AB56" s="308"/>
      <c r="AC56" s="308"/>
      <c r="AD56" s="308"/>
      <c r="AE56" s="308"/>
      <c r="AF56" s="308"/>
      <c r="AG56" s="308"/>
      <c r="AH56" s="308"/>
      <c r="AI56" s="308"/>
      <c r="AJ56" s="308"/>
      <c r="AK56" s="308"/>
      <c r="AL56" s="308"/>
      <c r="AM56" s="308"/>
      <c r="AN56" s="308"/>
      <c r="AO56" s="308"/>
      <c r="AP56" s="308"/>
      <c r="AQ56" s="308"/>
      <c r="AR56" s="308"/>
      <c r="AS56" s="308"/>
      <c r="AT56" s="308"/>
      <c r="AU56" s="308"/>
      <c r="AV56" s="308"/>
      <c r="AW56" s="308"/>
      <c r="AX56" s="308"/>
      <c r="AY56" s="308"/>
      <c r="AZ56" s="308"/>
      <c r="BA56" s="308"/>
      <c r="BB56" s="308"/>
      <c r="BC56" s="308"/>
      <c r="BD56" s="308"/>
      <c r="BE56" s="308"/>
      <c r="BF56" s="308"/>
      <c r="BG56" s="308"/>
      <c r="BH56" s="308"/>
      <c r="BI56" s="308"/>
      <c r="BJ56" s="308"/>
      <c r="BK56" s="308"/>
      <c r="BL56" s="308"/>
      <c r="BM56" s="308"/>
      <c r="BN56" s="308"/>
      <c r="BO56" s="308"/>
      <c r="BP56" s="308"/>
      <c r="BQ56" s="308"/>
      <c r="BR56" s="308"/>
      <c r="BS56" s="308"/>
      <c r="BT56" s="308"/>
      <c r="BU56" s="308"/>
      <c r="BV56" s="308"/>
      <c r="BW56" s="308"/>
      <c r="BX56" s="308"/>
      <c r="BY56" s="308"/>
      <c r="BZ56" s="308"/>
      <c r="CA56" s="308"/>
      <c r="CB56" s="308"/>
      <c r="CC56" s="308"/>
      <c r="CD56" s="308"/>
      <c r="CE56" s="308"/>
      <c r="CF56" s="308"/>
      <c r="CG56" s="308"/>
      <c r="CH56" s="308"/>
      <c r="CI56" s="308"/>
      <c r="CJ56" s="308"/>
      <c r="CK56" s="308"/>
      <c r="CL56" s="308"/>
      <c r="CM56" s="308"/>
      <c r="CN56" s="308"/>
      <c r="CO56" s="308"/>
      <c r="CP56" s="308"/>
      <c r="CQ56" s="308"/>
      <c r="CR56" s="308"/>
      <c r="CS56" s="308"/>
      <c r="CT56" s="308"/>
      <c r="CU56" s="308"/>
      <c r="CV56" s="308"/>
      <c r="CW56" s="308"/>
      <c r="CX56" s="308"/>
      <c r="CY56" s="308"/>
      <c r="CZ56" s="308"/>
      <c r="DA56" s="308"/>
      <c r="DB56" s="308"/>
      <c r="DC56" s="308"/>
      <c r="DD56" s="308"/>
      <c r="DE56" s="308"/>
      <c r="DF56" s="308"/>
      <c r="DG56" s="308"/>
      <c r="DH56" s="308"/>
      <c r="DI56" s="308"/>
      <c r="DJ56" s="308"/>
      <c r="DK56" s="308"/>
      <c r="DL56" s="308"/>
      <c r="DM56" s="308"/>
      <c r="DN56" s="308"/>
      <c r="DO56" s="308"/>
      <c r="DP56" s="308"/>
      <c r="DQ56" s="308"/>
      <c r="DR56" s="308"/>
      <c r="DS56" s="308"/>
      <c r="DT56" s="308"/>
      <c r="DU56" s="308"/>
      <c r="DV56" s="308"/>
      <c r="DW56" s="308"/>
      <c r="DX56" s="308"/>
      <c r="DY56" s="308"/>
      <c r="DZ56" s="308"/>
      <c r="EA56" s="308"/>
      <c r="EB56" s="308"/>
      <c r="EC56" s="308"/>
      <c r="ED56" s="308"/>
      <c r="EE56" s="308"/>
      <c r="EF56" s="308"/>
      <c r="EG56" s="308"/>
      <c r="EH56" s="308"/>
      <c r="EI56" s="308"/>
      <c r="EJ56" s="308"/>
      <c r="EK56" s="308"/>
      <c r="EL56" s="308"/>
      <c r="EM56" s="308"/>
      <c r="EN56" s="308"/>
      <c r="EO56" s="308"/>
      <c r="EP56" s="308"/>
      <c r="EQ56" s="308"/>
      <c r="ER56" s="308"/>
      <c r="ES56" s="308"/>
      <c r="ET56" s="308"/>
      <c r="EU56" s="308"/>
      <c r="EV56" s="308"/>
      <c r="EW56" s="308"/>
      <c r="EX56" s="308"/>
      <c r="EY56" s="308"/>
      <c r="EZ56" s="308"/>
      <c r="FA56" s="308"/>
      <c r="FB56" s="308"/>
      <c r="FC56" s="308"/>
      <c r="FD56" s="308"/>
      <c r="FE56" s="308"/>
      <c r="FF56" s="308"/>
      <c r="FG56" s="308"/>
      <c r="FH56" s="308"/>
      <c r="FI56" s="308"/>
      <c r="FJ56" s="308"/>
      <c r="FK56" s="308"/>
      <c r="FL56" s="308"/>
      <c r="FM56" s="308"/>
      <c r="FN56" s="308"/>
      <c r="FO56" s="308"/>
      <c r="FP56" s="308"/>
      <c r="FQ56" s="308"/>
      <c r="FR56" s="308"/>
      <c r="FS56" s="308"/>
      <c r="FT56" s="308"/>
      <c r="FU56" s="308"/>
      <c r="FV56" s="308"/>
      <c r="FW56" s="308"/>
      <c r="FX56" s="308"/>
      <c r="FY56" s="308"/>
      <c r="FZ56" s="308"/>
      <c r="GA56" s="308"/>
      <c r="GB56" s="308"/>
      <c r="GC56" s="308"/>
      <c r="GD56" s="308"/>
      <c r="GE56" s="308"/>
      <c r="GF56" s="308"/>
      <c r="GG56" s="308"/>
      <c r="GH56" s="308"/>
      <c r="GI56" s="308"/>
      <c r="GJ56" s="308"/>
      <c r="GK56" s="308"/>
      <c r="GL56" s="308"/>
      <c r="GM56" s="308"/>
      <c r="GN56" s="308"/>
      <c r="GO56" s="308"/>
      <c r="GP56" s="308"/>
      <c r="GQ56" s="308"/>
      <c r="GR56" s="308"/>
      <c r="GS56" s="308"/>
      <c r="GT56" s="308"/>
      <c r="GU56" s="308"/>
      <c r="GV56" s="308"/>
      <c r="GW56" s="308"/>
      <c r="GX56" s="308"/>
      <c r="GY56" s="308"/>
      <c r="GZ56" s="308"/>
      <c r="HA56" s="308"/>
      <c r="HB56" s="308"/>
      <c r="HC56" s="308"/>
      <c r="HD56" s="308"/>
      <c r="HE56" s="308"/>
      <c r="HF56" s="308"/>
      <c r="HG56" s="308"/>
      <c r="HH56" s="308"/>
      <c r="HI56" s="308"/>
      <c r="HJ56" s="308"/>
      <c r="HK56" s="308"/>
      <c r="HL56" s="308"/>
      <c r="HM56" s="308"/>
      <c r="HN56" s="308"/>
      <c r="HO56" s="308"/>
      <c r="HP56" s="308"/>
      <c r="HQ56" s="308"/>
      <c r="HR56" s="308"/>
      <c r="HS56" s="308"/>
      <c r="HT56" s="308"/>
      <c r="HU56" s="308"/>
      <c r="HV56" s="308"/>
      <c r="HW56" s="308"/>
      <c r="HX56" s="308"/>
      <c r="HY56" s="308"/>
      <c r="HZ56" s="308"/>
      <c r="IA56" s="308"/>
      <c r="IB56" s="308"/>
      <c r="IC56" s="308"/>
      <c r="ID56" s="308"/>
      <c r="IE56" s="308"/>
      <c r="IF56" s="308"/>
      <c r="IG56" s="308"/>
      <c r="IH56" s="308"/>
      <c r="II56" s="308"/>
      <c r="IJ56" s="308"/>
      <c r="IK56" s="308"/>
      <c r="IL56" s="308"/>
      <c r="IM56" s="308"/>
      <c r="IN56" s="308"/>
      <c r="IO56" s="308"/>
      <c r="IP56" s="308"/>
      <c r="IQ56" s="308"/>
      <c r="IR56" s="308"/>
    </row>
    <row r="57" spans="1:252" ht="15">
      <c r="A57" s="286"/>
      <c r="C57" s="286"/>
      <c r="D57" s="314"/>
      <c r="E57" s="314"/>
      <c r="F57" s="314"/>
      <c r="G57" s="314"/>
      <c r="H57" s="314"/>
      <c r="I57" s="286"/>
      <c r="J57" s="286"/>
      <c r="K57" s="308"/>
      <c r="L57" s="308"/>
      <c r="M57" s="308"/>
      <c r="N57" s="308"/>
      <c r="O57" s="308"/>
      <c r="P57" s="308"/>
      <c r="Q57" s="308"/>
      <c r="R57" s="308"/>
      <c r="S57" s="308"/>
      <c r="T57" s="308"/>
      <c r="U57" s="308"/>
      <c r="V57" s="308"/>
      <c r="W57" s="308"/>
      <c r="X57" s="308"/>
      <c r="Y57" s="308"/>
      <c r="Z57" s="308"/>
      <c r="AA57" s="308"/>
      <c r="AB57" s="308"/>
      <c r="AC57" s="308"/>
      <c r="AD57" s="308"/>
      <c r="AE57" s="308"/>
      <c r="AF57" s="308"/>
      <c r="AG57" s="308"/>
      <c r="AH57" s="308"/>
      <c r="AI57" s="308"/>
      <c r="AJ57" s="308"/>
      <c r="AK57" s="308"/>
      <c r="AL57" s="308"/>
      <c r="AM57" s="308"/>
      <c r="AN57" s="308"/>
      <c r="AO57" s="308"/>
      <c r="AP57" s="308"/>
      <c r="AQ57" s="308"/>
      <c r="AR57" s="308"/>
      <c r="AS57" s="308"/>
      <c r="AT57" s="308"/>
      <c r="AU57" s="308"/>
      <c r="AV57" s="308"/>
      <c r="AW57" s="308"/>
      <c r="AX57" s="308"/>
      <c r="AY57" s="308"/>
      <c r="AZ57" s="308"/>
      <c r="BA57" s="308"/>
      <c r="BB57" s="308"/>
      <c r="BC57" s="308"/>
      <c r="BD57" s="308"/>
      <c r="BE57" s="308"/>
      <c r="BF57" s="308"/>
      <c r="BG57" s="308"/>
      <c r="BH57" s="308"/>
      <c r="BI57" s="308"/>
      <c r="BJ57" s="308"/>
      <c r="BK57" s="308"/>
      <c r="BL57" s="308"/>
      <c r="BM57" s="308"/>
      <c r="BN57" s="308"/>
      <c r="BO57" s="308"/>
      <c r="BP57" s="308"/>
      <c r="BQ57" s="308"/>
      <c r="BR57" s="308"/>
      <c r="BS57" s="308"/>
      <c r="BT57" s="308"/>
      <c r="BU57" s="308"/>
      <c r="BV57" s="308"/>
      <c r="BW57" s="308"/>
      <c r="BX57" s="308"/>
      <c r="BY57" s="308"/>
      <c r="BZ57" s="308"/>
      <c r="CA57" s="308"/>
      <c r="CB57" s="308"/>
      <c r="CC57" s="308"/>
      <c r="CD57" s="308"/>
      <c r="CE57" s="308"/>
      <c r="CF57" s="308"/>
      <c r="CG57" s="308"/>
      <c r="CH57" s="308"/>
      <c r="CI57" s="308"/>
      <c r="CJ57" s="308"/>
      <c r="CK57" s="308"/>
      <c r="CL57" s="308"/>
      <c r="CM57" s="308"/>
      <c r="CN57" s="308"/>
      <c r="CO57" s="308"/>
      <c r="CP57" s="308"/>
      <c r="CQ57" s="308"/>
      <c r="CR57" s="308"/>
      <c r="CS57" s="308"/>
      <c r="CT57" s="308"/>
      <c r="CU57" s="308"/>
      <c r="CV57" s="308"/>
      <c r="CW57" s="308"/>
      <c r="CX57" s="308"/>
      <c r="CY57" s="308"/>
      <c r="CZ57" s="308"/>
      <c r="DA57" s="308"/>
      <c r="DB57" s="308"/>
      <c r="DC57" s="308"/>
      <c r="DD57" s="308"/>
      <c r="DE57" s="308"/>
      <c r="DF57" s="308"/>
      <c r="DG57" s="308"/>
      <c r="DH57" s="308"/>
      <c r="DI57" s="308"/>
      <c r="DJ57" s="308"/>
      <c r="DK57" s="308"/>
      <c r="DL57" s="308"/>
      <c r="DM57" s="308"/>
      <c r="DN57" s="308"/>
      <c r="DO57" s="308"/>
      <c r="DP57" s="308"/>
      <c r="DQ57" s="308"/>
      <c r="DR57" s="308"/>
      <c r="DS57" s="308"/>
      <c r="DT57" s="308"/>
      <c r="DU57" s="308"/>
      <c r="DV57" s="308"/>
      <c r="DW57" s="308"/>
      <c r="DX57" s="308"/>
      <c r="DY57" s="308"/>
      <c r="DZ57" s="308"/>
      <c r="EA57" s="308"/>
      <c r="EB57" s="308"/>
      <c r="EC57" s="308"/>
      <c r="ED57" s="308"/>
      <c r="EE57" s="308"/>
      <c r="EF57" s="308"/>
      <c r="EG57" s="308"/>
      <c r="EH57" s="308"/>
      <c r="EI57" s="308"/>
      <c r="EJ57" s="308"/>
      <c r="EK57" s="308"/>
      <c r="EL57" s="308"/>
      <c r="EM57" s="308"/>
      <c r="EN57" s="308"/>
      <c r="EO57" s="308"/>
      <c r="EP57" s="308"/>
      <c r="EQ57" s="308"/>
      <c r="ER57" s="308"/>
      <c r="ES57" s="308"/>
      <c r="ET57" s="308"/>
      <c r="EU57" s="308"/>
      <c r="EV57" s="308"/>
      <c r="EW57" s="308"/>
      <c r="EX57" s="308"/>
      <c r="EY57" s="308"/>
      <c r="EZ57" s="308"/>
      <c r="FA57" s="308"/>
      <c r="FB57" s="308"/>
      <c r="FC57" s="308"/>
      <c r="FD57" s="308"/>
      <c r="FE57" s="308"/>
      <c r="FF57" s="308"/>
      <c r="FG57" s="308"/>
      <c r="FH57" s="308"/>
      <c r="FI57" s="308"/>
      <c r="FJ57" s="308"/>
      <c r="FK57" s="308"/>
      <c r="FL57" s="308"/>
      <c r="FM57" s="308"/>
      <c r="FN57" s="308"/>
      <c r="FO57" s="308"/>
      <c r="FP57" s="308"/>
      <c r="FQ57" s="308"/>
      <c r="FR57" s="308"/>
      <c r="FS57" s="308"/>
      <c r="FT57" s="308"/>
      <c r="FU57" s="308"/>
      <c r="FV57" s="308"/>
      <c r="FW57" s="308"/>
      <c r="FX57" s="308"/>
      <c r="FY57" s="308"/>
      <c r="FZ57" s="308"/>
      <c r="GA57" s="308"/>
      <c r="GB57" s="308"/>
      <c r="GC57" s="308"/>
      <c r="GD57" s="308"/>
      <c r="GE57" s="308"/>
      <c r="GF57" s="308"/>
      <c r="GG57" s="308"/>
      <c r="GH57" s="308"/>
      <c r="GI57" s="308"/>
      <c r="GJ57" s="308"/>
      <c r="GK57" s="308"/>
      <c r="GL57" s="308"/>
      <c r="GM57" s="308"/>
      <c r="GN57" s="308"/>
      <c r="GO57" s="308"/>
      <c r="GP57" s="308"/>
      <c r="GQ57" s="308"/>
      <c r="GR57" s="308"/>
      <c r="GS57" s="308"/>
      <c r="GT57" s="308"/>
      <c r="GU57" s="308"/>
      <c r="GV57" s="308"/>
      <c r="GW57" s="308"/>
      <c r="GX57" s="308"/>
      <c r="GY57" s="308"/>
      <c r="GZ57" s="308"/>
      <c r="HA57" s="308"/>
      <c r="HB57" s="308"/>
      <c r="HC57" s="308"/>
      <c r="HD57" s="308"/>
      <c r="HE57" s="308"/>
      <c r="HF57" s="308"/>
      <c r="HG57" s="308"/>
      <c r="HH57" s="308"/>
      <c r="HI57" s="308"/>
      <c r="HJ57" s="308"/>
      <c r="HK57" s="308"/>
      <c r="HL57" s="308"/>
      <c r="HM57" s="308"/>
      <c r="HN57" s="308"/>
      <c r="HO57" s="308"/>
      <c r="HP57" s="308"/>
      <c r="HQ57" s="308"/>
      <c r="HR57" s="308"/>
      <c r="HS57" s="308"/>
      <c r="HT57" s="308"/>
      <c r="HU57" s="308"/>
      <c r="HV57" s="308"/>
      <c r="HW57" s="308"/>
      <c r="HX57" s="308"/>
      <c r="HY57" s="308"/>
      <c r="HZ57" s="308"/>
      <c r="IA57" s="308"/>
      <c r="IB57" s="308"/>
      <c r="IC57" s="308"/>
      <c r="ID57" s="308"/>
      <c r="IE57" s="308"/>
      <c r="IF57" s="308"/>
      <c r="IG57" s="308"/>
      <c r="IH57" s="308"/>
      <c r="II57" s="308"/>
      <c r="IJ57" s="308"/>
      <c r="IK57" s="308"/>
      <c r="IL57" s="308"/>
      <c r="IM57" s="308"/>
      <c r="IN57" s="308"/>
      <c r="IO57" s="308"/>
      <c r="IP57" s="308"/>
      <c r="IQ57" s="308"/>
      <c r="IR57" s="308"/>
    </row>
    <row r="58" spans="1:252" ht="15">
      <c r="A58" s="286"/>
      <c r="C58" s="286"/>
      <c r="D58" s="314"/>
      <c r="E58" s="314"/>
      <c r="F58" s="314"/>
      <c r="G58" s="314"/>
      <c r="H58" s="314"/>
      <c r="I58" s="286"/>
      <c r="J58" s="286"/>
      <c r="K58" s="308"/>
      <c r="L58" s="308"/>
      <c r="M58" s="308"/>
      <c r="N58" s="308"/>
      <c r="O58" s="308"/>
      <c r="P58" s="308"/>
      <c r="Q58" s="308"/>
      <c r="R58" s="308"/>
      <c r="S58" s="308"/>
      <c r="T58" s="308"/>
      <c r="U58" s="308"/>
      <c r="V58" s="308"/>
      <c r="W58" s="308"/>
      <c r="X58" s="308"/>
      <c r="Y58" s="308"/>
      <c r="Z58" s="308"/>
      <c r="AA58" s="308"/>
      <c r="AB58" s="308"/>
      <c r="AC58" s="308"/>
      <c r="AD58" s="308"/>
      <c r="AE58" s="308"/>
      <c r="AF58" s="308"/>
      <c r="AG58" s="308"/>
      <c r="AH58" s="308"/>
      <c r="AI58" s="308"/>
      <c r="AJ58" s="308"/>
      <c r="AK58" s="308"/>
      <c r="AL58" s="308"/>
      <c r="AM58" s="308"/>
      <c r="AN58" s="308"/>
      <c r="AO58" s="308"/>
      <c r="AP58" s="308"/>
      <c r="AQ58" s="308"/>
      <c r="AR58" s="308"/>
      <c r="AS58" s="308"/>
      <c r="AT58" s="308"/>
      <c r="AU58" s="308"/>
      <c r="AV58" s="308"/>
      <c r="AW58" s="308"/>
      <c r="AX58" s="308"/>
      <c r="AY58" s="308"/>
      <c r="AZ58" s="308"/>
      <c r="BA58" s="308"/>
      <c r="BB58" s="308"/>
      <c r="BC58" s="308"/>
      <c r="BD58" s="308"/>
      <c r="BE58" s="308"/>
      <c r="BF58" s="308"/>
      <c r="BG58" s="308"/>
      <c r="BH58" s="308"/>
      <c r="BI58" s="308"/>
      <c r="BJ58" s="308"/>
      <c r="BK58" s="308"/>
      <c r="BL58" s="308"/>
      <c r="BM58" s="308"/>
      <c r="BN58" s="308"/>
      <c r="BO58" s="308"/>
      <c r="BP58" s="308"/>
      <c r="BQ58" s="308"/>
      <c r="BR58" s="308"/>
      <c r="BS58" s="308"/>
      <c r="BT58" s="308"/>
      <c r="BU58" s="308"/>
      <c r="BV58" s="308"/>
      <c r="BW58" s="308"/>
      <c r="BX58" s="308"/>
      <c r="BY58" s="308"/>
      <c r="BZ58" s="308"/>
      <c r="CA58" s="308"/>
      <c r="CB58" s="308"/>
      <c r="CC58" s="308"/>
      <c r="CD58" s="308"/>
      <c r="CE58" s="308"/>
      <c r="CF58" s="308"/>
      <c r="CG58" s="308"/>
      <c r="CH58" s="308"/>
      <c r="CI58" s="308"/>
      <c r="CJ58" s="308"/>
      <c r="CK58" s="308"/>
      <c r="CL58" s="308"/>
      <c r="CM58" s="308"/>
      <c r="CN58" s="308"/>
      <c r="CO58" s="308"/>
      <c r="CP58" s="308"/>
      <c r="CQ58" s="308"/>
      <c r="CR58" s="308"/>
      <c r="CS58" s="308"/>
      <c r="CT58" s="308"/>
      <c r="CU58" s="308"/>
      <c r="CV58" s="308"/>
      <c r="CW58" s="308"/>
      <c r="CX58" s="308"/>
      <c r="CY58" s="308"/>
      <c r="CZ58" s="308"/>
      <c r="DA58" s="308"/>
      <c r="DB58" s="308"/>
      <c r="DC58" s="308"/>
      <c r="DD58" s="308"/>
      <c r="DE58" s="308"/>
      <c r="DF58" s="308"/>
      <c r="DG58" s="308"/>
      <c r="DH58" s="308"/>
      <c r="DI58" s="308"/>
      <c r="DJ58" s="308"/>
      <c r="DK58" s="308"/>
      <c r="DL58" s="308"/>
      <c r="DM58" s="308"/>
      <c r="DN58" s="308"/>
      <c r="DO58" s="308"/>
      <c r="DP58" s="308"/>
      <c r="DQ58" s="308"/>
      <c r="DR58" s="308"/>
      <c r="DS58" s="308"/>
      <c r="DT58" s="308"/>
      <c r="DU58" s="308"/>
      <c r="DV58" s="308"/>
      <c r="DW58" s="308"/>
      <c r="DX58" s="308"/>
      <c r="DY58" s="308"/>
      <c r="DZ58" s="308"/>
      <c r="EA58" s="308"/>
      <c r="EB58" s="308"/>
      <c r="EC58" s="308"/>
      <c r="ED58" s="308"/>
      <c r="EE58" s="308"/>
      <c r="EF58" s="308"/>
      <c r="EG58" s="308"/>
      <c r="EH58" s="308"/>
      <c r="EI58" s="308"/>
      <c r="EJ58" s="308"/>
      <c r="EK58" s="308"/>
      <c r="EL58" s="308"/>
      <c r="EM58" s="308"/>
      <c r="EN58" s="308"/>
      <c r="EO58" s="308"/>
      <c r="EP58" s="308"/>
      <c r="EQ58" s="308"/>
      <c r="ER58" s="308"/>
      <c r="ES58" s="308"/>
      <c r="ET58" s="308"/>
      <c r="EU58" s="308"/>
      <c r="EV58" s="308"/>
      <c r="EW58" s="308"/>
      <c r="EX58" s="308"/>
      <c r="EY58" s="308"/>
      <c r="EZ58" s="308"/>
      <c r="FA58" s="308"/>
      <c r="FB58" s="308"/>
      <c r="FC58" s="308"/>
      <c r="FD58" s="308"/>
      <c r="FE58" s="308"/>
      <c r="FF58" s="308"/>
      <c r="FG58" s="308"/>
      <c r="FH58" s="308"/>
      <c r="FI58" s="308"/>
      <c r="FJ58" s="308"/>
      <c r="FK58" s="308"/>
      <c r="FL58" s="308"/>
      <c r="FM58" s="308"/>
      <c r="FN58" s="308"/>
      <c r="FO58" s="308"/>
      <c r="FP58" s="308"/>
      <c r="FQ58" s="308"/>
      <c r="FR58" s="308"/>
      <c r="FS58" s="308"/>
      <c r="FT58" s="308"/>
      <c r="FU58" s="308"/>
      <c r="FV58" s="308"/>
      <c r="FW58" s="308"/>
      <c r="FX58" s="308"/>
      <c r="FY58" s="308"/>
      <c r="FZ58" s="308"/>
      <c r="GA58" s="308"/>
      <c r="GB58" s="308"/>
      <c r="GC58" s="308"/>
      <c r="GD58" s="308"/>
      <c r="GE58" s="308"/>
      <c r="GF58" s="308"/>
      <c r="GG58" s="308"/>
      <c r="GH58" s="308"/>
      <c r="GI58" s="308"/>
      <c r="GJ58" s="308"/>
      <c r="GK58" s="308"/>
      <c r="GL58" s="308"/>
      <c r="GM58" s="308"/>
      <c r="GN58" s="308"/>
      <c r="GO58" s="308"/>
      <c r="GP58" s="308"/>
      <c r="GQ58" s="308"/>
      <c r="GR58" s="308"/>
      <c r="GS58" s="308"/>
      <c r="GT58" s="308"/>
      <c r="GU58" s="308"/>
      <c r="GV58" s="308"/>
      <c r="GW58" s="308"/>
      <c r="GX58" s="308"/>
      <c r="GY58" s="308"/>
      <c r="GZ58" s="308"/>
      <c r="HA58" s="308"/>
      <c r="HB58" s="308"/>
      <c r="HC58" s="308"/>
      <c r="HD58" s="308"/>
      <c r="HE58" s="308"/>
      <c r="HF58" s="308"/>
      <c r="HG58" s="308"/>
      <c r="HH58" s="308"/>
      <c r="HI58" s="308"/>
      <c r="HJ58" s="308"/>
      <c r="HK58" s="308"/>
      <c r="HL58" s="308"/>
      <c r="HM58" s="308"/>
      <c r="HN58" s="308"/>
      <c r="HO58" s="308"/>
      <c r="HP58" s="308"/>
      <c r="HQ58" s="308"/>
      <c r="HR58" s="308"/>
      <c r="HS58" s="308"/>
      <c r="HT58" s="308"/>
      <c r="HU58" s="308"/>
      <c r="HV58" s="308"/>
      <c r="HW58" s="308"/>
      <c r="HX58" s="308"/>
      <c r="HY58" s="308"/>
      <c r="HZ58" s="308"/>
      <c r="IA58" s="308"/>
      <c r="IB58" s="308"/>
      <c r="IC58" s="308"/>
      <c r="ID58" s="308"/>
      <c r="IE58" s="308"/>
      <c r="IF58" s="308"/>
      <c r="IG58" s="308"/>
      <c r="IH58" s="308"/>
      <c r="II58" s="308"/>
      <c r="IJ58" s="308"/>
      <c r="IK58" s="308"/>
      <c r="IL58" s="308"/>
      <c r="IM58" s="308"/>
      <c r="IN58" s="308"/>
      <c r="IO58" s="308"/>
      <c r="IP58" s="308"/>
      <c r="IQ58" s="308"/>
      <c r="IR58" s="308"/>
    </row>
    <row r="59" spans="1:252" ht="15">
      <c r="A59" s="286"/>
      <c r="C59" s="286"/>
      <c r="D59" s="314"/>
      <c r="E59" s="314"/>
      <c r="F59" s="314"/>
      <c r="G59" s="314"/>
      <c r="H59" s="314"/>
      <c r="I59" s="286"/>
      <c r="J59" s="286"/>
      <c r="K59" s="308"/>
      <c r="L59" s="308"/>
      <c r="M59" s="308"/>
      <c r="N59" s="308"/>
      <c r="O59" s="308"/>
      <c r="P59" s="308"/>
      <c r="Q59" s="308"/>
      <c r="R59" s="308"/>
      <c r="S59" s="308"/>
      <c r="T59" s="308"/>
      <c r="U59" s="308"/>
      <c r="V59" s="308"/>
      <c r="W59" s="308"/>
      <c r="X59" s="308"/>
      <c r="Y59" s="308"/>
      <c r="Z59" s="308"/>
      <c r="AA59" s="308"/>
      <c r="AB59" s="308"/>
      <c r="AC59" s="308"/>
      <c r="AD59" s="308"/>
      <c r="AE59" s="308"/>
      <c r="AF59" s="308"/>
      <c r="AG59" s="308"/>
      <c r="AH59" s="308"/>
      <c r="AI59" s="308"/>
      <c r="AJ59" s="308"/>
      <c r="AK59" s="308"/>
      <c r="AL59" s="308"/>
      <c r="AM59" s="308"/>
      <c r="AN59" s="308"/>
      <c r="AO59" s="308"/>
      <c r="AP59" s="308"/>
      <c r="AQ59" s="308"/>
      <c r="AR59" s="308"/>
      <c r="AS59" s="308"/>
      <c r="AT59" s="308"/>
      <c r="AU59" s="308"/>
      <c r="AV59" s="308"/>
      <c r="AW59" s="308"/>
      <c r="AX59" s="308"/>
      <c r="AY59" s="308"/>
      <c r="AZ59" s="308"/>
      <c r="BA59" s="308"/>
      <c r="BB59" s="308"/>
      <c r="BC59" s="308"/>
      <c r="BD59" s="308"/>
      <c r="BE59" s="308"/>
      <c r="BF59" s="308"/>
      <c r="BG59" s="308"/>
      <c r="BH59" s="308"/>
      <c r="BI59" s="308"/>
      <c r="BJ59" s="308"/>
      <c r="BK59" s="308"/>
      <c r="BL59" s="308"/>
      <c r="BM59" s="308"/>
      <c r="BN59" s="308"/>
      <c r="BO59" s="308"/>
      <c r="BP59" s="308"/>
      <c r="BQ59" s="308"/>
      <c r="BR59" s="308"/>
      <c r="BS59" s="308"/>
      <c r="BT59" s="308"/>
      <c r="BU59" s="308"/>
      <c r="BV59" s="308"/>
      <c r="BW59" s="308"/>
      <c r="BX59" s="308"/>
      <c r="BY59" s="308"/>
      <c r="BZ59" s="308"/>
      <c r="CA59" s="308"/>
      <c r="CB59" s="308"/>
      <c r="CC59" s="308"/>
      <c r="CD59" s="308"/>
      <c r="CE59" s="308"/>
      <c r="CF59" s="308"/>
      <c r="CG59" s="308"/>
      <c r="CH59" s="308"/>
      <c r="CI59" s="308"/>
      <c r="CJ59" s="308"/>
      <c r="CK59" s="308"/>
      <c r="CL59" s="308"/>
      <c r="CM59" s="308"/>
      <c r="CN59" s="308"/>
      <c r="CO59" s="308"/>
      <c r="CP59" s="308"/>
      <c r="CQ59" s="308"/>
      <c r="CR59" s="308"/>
      <c r="CS59" s="308"/>
      <c r="CT59" s="308"/>
      <c r="CU59" s="308"/>
      <c r="CV59" s="308"/>
      <c r="CW59" s="308"/>
      <c r="CX59" s="308"/>
      <c r="CY59" s="308"/>
      <c r="CZ59" s="308"/>
      <c r="DA59" s="308"/>
      <c r="DB59" s="308"/>
      <c r="DC59" s="308"/>
      <c r="DD59" s="308"/>
      <c r="DE59" s="308"/>
      <c r="DF59" s="308"/>
      <c r="DG59" s="308"/>
      <c r="DH59" s="308"/>
      <c r="DI59" s="308"/>
      <c r="DJ59" s="308"/>
      <c r="DK59" s="308"/>
      <c r="DL59" s="308"/>
      <c r="DM59" s="308"/>
      <c r="DN59" s="308"/>
      <c r="DO59" s="308"/>
      <c r="DP59" s="308"/>
      <c r="DQ59" s="308"/>
      <c r="DR59" s="308"/>
      <c r="DS59" s="308"/>
      <c r="DT59" s="308"/>
      <c r="DU59" s="308"/>
      <c r="DV59" s="308"/>
      <c r="DW59" s="308"/>
      <c r="DX59" s="308"/>
      <c r="DY59" s="308"/>
      <c r="DZ59" s="308"/>
      <c r="EA59" s="308"/>
      <c r="EB59" s="308"/>
      <c r="EC59" s="308"/>
      <c r="ED59" s="308"/>
      <c r="EE59" s="308"/>
      <c r="EF59" s="308"/>
      <c r="EG59" s="308"/>
      <c r="EH59" s="308"/>
      <c r="EI59" s="308"/>
      <c r="EJ59" s="308"/>
      <c r="EK59" s="308"/>
      <c r="EL59" s="308"/>
      <c r="EM59" s="308"/>
      <c r="EN59" s="308"/>
      <c r="EO59" s="308"/>
      <c r="EP59" s="308"/>
      <c r="EQ59" s="308"/>
      <c r="ER59" s="308"/>
      <c r="ES59" s="308"/>
      <c r="ET59" s="308"/>
      <c r="EU59" s="308"/>
      <c r="EV59" s="308"/>
      <c r="EW59" s="308"/>
      <c r="EX59" s="308"/>
      <c r="EY59" s="308"/>
      <c r="EZ59" s="308"/>
      <c r="FA59" s="308"/>
      <c r="FB59" s="308"/>
      <c r="FC59" s="308"/>
      <c r="FD59" s="308"/>
      <c r="FE59" s="308"/>
      <c r="FF59" s="308"/>
      <c r="FG59" s="308"/>
      <c r="FH59" s="308"/>
      <c r="FI59" s="308"/>
      <c r="FJ59" s="308"/>
      <c r="FK59" s="308"/>
      <c r="FL59" s="308"/>
      <c r="FM59" s="308"/>
      <c r="FN59" s="308"/>
      <c r="FO59" s="308"/>
      <c r="FP59" s="308"/>
      <c r="FQ59" s="308"/>
      <c r="FR59" s="308"/>
      <c r="FS59" s="308"/>
      <c r="FT59" s="308"/>
      <c r="FU59" s="308"/>
      <c r="FV59" s="308"/>
      <c r="FW59" s="308"/>
      <c r="FX59" s="308"/>
      <c r="FY59" s="308"/>
      <c r="FZ59" s="308"/>
      <c r="GA59" s="308"/>
      <c r="GB59" s="308"/>
      <c r="GC59" s="308"/>
      <c r="GD59" s="308"/>
      <c r="GE59" s="308"/>
      <c r="GF59" s="308"/>
      <c r="GG59" s="308"/>
      <c r="GH59" s="308"/>
      <c r="GI59" s="308"/>
      <c r="GJ59" s="308"/>
      <c r="GK59" s="308"/>
      <c r="GL59" s="308"/>
      <c r="GM59" s="308"/>
      <c r="GN59" s="308"/>
      <c r="GO59" s="308"/>
      <c r="GP59" s="308"/>
      <c r="GQ59" s="308"/>
      <c r="GR59" s="308"/>
      <c r="GS59" s="308"/>
      <c r="GT59" s="308"/>
      <c r="GU59" s="308"/>
      <c r="GV59" s="308"/>
      <c r="GW59" s="308"/>
      <c r="GX59" s="308"/>
      <c r="GY59" s="308"/>
      <c r="GZ59" s="308"/>
      <c r="HA59" s="308"/>
      <c r="HB59" s="308"/>
      <c r="HC59" s="308"/>
      <c r="HD59" s="308"/>
      <c r="HE59" s="308"/>
      <c r="HF59" s="308"/>
      <c r="HG59" s="308"/>
      <c r="HH59" s="308"/>
      <c r="HI59" s="308"/>
      <c r="HJ59" s="308"/>
      <c r="HK59" s="308"/>
      <c r="HL59" s="308"/>
      <c r="HM59" s="308"/>
      <c r="HN59" s="308"/>
      <c r="HO59" s="308"/>
      <c r="HP59" s="308"/>
      <c r="HQ59" s="308"/>
      <c r="HR59" s="308"/>
      <c r="HS59" s="308"/>
      <c r="HT59" s="308"/>
      <c r="HU59" s="308"/>
      <c r="HV59" s="308"/>
      <c r="HW59" s="308"/>
      <c r="HX59" s="308"/>
      <c r="HY59" s="308"/>
      <c r="HZ59" s="308"/>
      <c r="IA59" s="308"/>
      <c r="IB59" s="308"/>
      <c r="IC59" s="308"/>
      <c r="ID59" s="308"/>
      <c r="IE59" s="308"/>
      <c r="IF59" s="308"/>
      <c r="IG59" s="308"/>
      <c r="IH59" s="308"/>
      <c r="II59" s="308"/>
      <c r="IJ59" s="308"/>
      <c r="IK59" s="308"/>
      <c r="IL59" s="308"/>
      <c r="IM59" s="308"/>
      <c r="IN59" s="308"/>
      <c r="IO59" s="308"/>
      <c r="IP59" s="308"/>
      <c r="IQ59" s="308"/>
      <c r="IR59" s="308"/>
    </row>
    <row r="60" spans="1:252" s="319" customFormat="1" ht="14.5">
      <c r="A60" s="309"/>
      <c r="B60" s="309"/>
      <c r="C60" s="286"/>
      <c r="D60" s="314"/>
      <c r="E60" s="314"/>
      <c r="F60" s="314"/>
      <c r="G60" s="314"/>
      <c r="H60" s="314"/>
      <c r="I60" s="309"/>
      <c r="J60" s="309"/>
      <c r="K60" s="318"/>
      <c r="L60" s="318"/>
      <c r="M60" s="318"/>
      <c r="N60" s="318"/>
      <c r="O60" s="318"/>
      <c r="P60" s="318"/>
      <c r="Q60" s="318"/>
      <c r="R60" s="318"/>
      <c r="S60" s="318"/>
      <c r="T60" s="318"/>
      <c r="U60" s="318"/>
      <c r="V60" s="318"/>
      <c r="W60" s="318"/>
      <c r="X60" s="318"/>
      <c r="Y60" s="318"/>
      <c r="Z60" s="318"/>
      <c r="AA60" s="318"/>
      <c r="AB60" s="318"/>
      <c r="AC60" s="318"/>
      <c r="AD60" s="318"/>
      <c r="AE60" s="318"/>
      <c r="AF60" s="318"/>
      <c r="AG60" s="318"/>
      <c r="AH60" s="318"/>
      <c r="AI60" s="318"/>
      <c r="AJ60" s="318"/>
      <c r="AK60" s="318"/>
      <c r="AL60" s="318"/>
      <c r="AM60" s="318"/>
      <c r="AN60" s="318"/>
      <c r="AO60" s="318"/>
      <c r="AP60" s="318"/>
      <c r="AQ60" s="318"/>
      <c r="AR60" s="318"/>
      <c r="AS60" s="318"/>
      <c r="AT60" s="318"/>
      <c r="AU60" s="318"/>
      <c r="AV60" s="318"/>
      <c r="AW60" s="318"/>
      <c r="AX60" s="318"/>
      <c r="AY60" s="318"/>
      <c r="AZ60" s="318"/>
      <c r="BA60" s="318"/>
      <c r="BB60" s="318"/>
      <c r="BC60" s="318"/>
      <c r="BD60" s="318"/>
      <c r="BE60" s="318"/>
      <c r="BF60" s="318"/>
      <c r="BG60" s="318"/>
      <c r="BH60" s="318"/>
      <c r="BI60" s="318"/>
      <c r="BJ60" s="318"/>
      <c r="BK60" s="318"/>
      <c r="BL60" s="318"/>
      <c r="BM60" s="318"/>
      <c r="BN60" s="318"/>
      <c r="BO60" s="318"/>
      <c r="BP60" s="318"/>
      <c r="BQ60" s="318"/>
      <c r="BR60" s="318"/>
      <c r="BS60" s="318"/>
      <c r="BT60" s="318"/>
      <c r="BU60" s="318"/>
      <c r="BV60" s="318"/>
      <c r="BW60" s="318"/>
      <c r="BX60" s="318"/>
      <c r="BY60" s="318"/>
      <c r="BZ60" s="318"/>
      <c r="CA60" s="318"/>
      <c r="CB60" s="318"/>
      <c r="CC60" s="318"/>
      <c r="CD60" s="318"/>
      <c r="CE60" s="318"/>
      <c r="CF60" s="318"/>
      <c r="CG60" s="318"/>
      <c r="CH60" s="318"/>
      <c r="CI60" s="318"/>
      <c r="CJ60" s="318"/>
      <c r="CK60" s="318"/>
      <c r="CL60" s="318"/>
      <c r="CM60" s="318"/>
      <c r="CN60" s="318"/>
      <c r="CO60" s="318"/>
      <c r="CP60" s="318"/>
      <c r="CQ60" s="318"/>
      <c r="CR60" s="318"/>
      <c r="CS60" s="318"/>
      <c r="CT60" s="318"/>
      <c r="CU60" s="318"/>
      <c r="CV60" s="318"/>
      <c r="CW60" s="318"/>
      <c r="CX60" s="318"/>
      <c r="CY60" s="318"/>
      <c r="CZ60" s="318"/>
      <c r="DA60" s="318"/>
      <c r="DB60" s="318"/>
      <c r="DC60" s="318"/>
      <c r="DD60" s="318"/>
      <c r="DE60" s="318"/>
      <c r="DF60" s="318"/>
      <c r="DG60" s="318"/>
      <c r="DH60" s="318"/>
      <c r="DI60" s="318"/>
      <c r="DJ60" s="318"/>
      <c r="DK60" s="318"/>
      <c r="DL60" s="318"/>
      <c r="DM60" s="318"/>
      <c r="DN60" s="318"/>
      <c r="DO60" s="318"/>
      <c r="DP60" s="318"/>
      <c r="DQ60" s="318"/>
      <c r="DR60" s="318"/>
      <c r="DS60" s="318"/>
      <c r="DT60" s="318"/>
      <c r="DU60" s="318"/>
      <c r="DV60" s="318"/>
      <c r="DW60" s="318"/>
      <c r="DX60" s="318"/>
      <c r="DY60" s="318"/>
      <c r="DZ60" s="318"/>
      <c r="EA60" s="318"/>
      <c r="EB60" s="318"/>
      <c r="EC60" s="318"/>
      <c r="ED60" s="318"/>
      <c r="EE60" s="318"/>
      <c r="EF60" s="318"/>
      <c r="EG60" s="318"/>
      <c r="EH60" s="318"/>
      <c r="EI60" s="318"/>
      <c r="EJ60" s="318"/>
      <c r="EK60" s="318"/>
      <c r="EL60" s="318"/>
      <c r="EM60" s="318"/>
      <c r="EN60" s="318"/>
      <c r="EO60" s="318"/>
      <c r="EP60" s="318"/>
      <c r="EQ60" s="318"/>
      <c r="ER60" s="318"/>
      <c r="ES60" s="318"/>
      <c r="ET60" s="318"/>
      <c r="EU60" s="318"/>
      <c r="EV60" s="318"/>
      <c r="EW60" s="318"/>
      <c r="EX60" s="318"/>
      <c r="EY60" s="318"/>
      <c r="EZ60" s="318"/>
      <c r="FA60" s="318"/>
      <c r="FB60" s="318"/>
      <c r="FC60" s="318"/>
      <c r="FD60" s="318"/>
      <c r="FE60" s="318"/>
      <c r="FF60" s="318"/>
      <c r="FG60" s="318"/>
      <c r="FH60" s="318"/>
      <c r="FI60" s="318"/>
      <c r="FJ60" s="318"/>
      <c r="FK60" s="318"/>
      <c r="FL60" s="318"/>
      <c r="FM60" s="318"/>
      <c r="FN60" s="318"/>
      <c r="FO60" s="318"/>
      <c r="FP60" s="318"/>
      <c r="FQ60" s="318"/>
      <c r="FR60" s="318"/>
      <c r="FS60" s="318"/>
      <c r="FT60" s="318"/>
      <c r="FU60" s="318"/>
      <c r="FV60" s="318"/>
      <c r="FW60" s="318"/>
      <c r="FX60" s="318"/>
      <c r="FY60" s="318"/>
      <c r="FZ60" s="318"/>
      <c r="GA60" s="318"/>
      <c r="GB60" s="318"/>
      <c r="GC60" s="318"/>
      <c r="GD60" s="318"/>
      <c r="GE60" s="318"/>
      <c r="GF60" s="318"/>
      <c r="GG60" s="318"/>
      <c r="GH60" s="318"/>
      <c r="GI60" s="318"/>
      <c r="GJ60" s="318"/>
      <c r="GK60" s="318"/>
      <c r="GL60" s="318"/>
      <c r="GM60" s="318"/>
      <c r="GN60" s="318"/>
      <c r="GO60" s="318"/>
      <c r="GP60" s="318"/>
      <c r="GQ60" s="318"/>
      <c r="GR60" s="318"/>
      <c r="GS60" s="318"/>
      <c r="GT60" s="318"/>
      <c r="GU60" s="318"/>
      <c r="GV60" s="318"/>
      <c r="GW60" s="318"/>
      <c r="GX60" s="318"/>
      <c r="GY60" s="318"/>
      <c r="GZ60" s="318"/>
      <c r="HA60" s="318"/>
      <c r="HB60" s="318"/>
      <c r="HC60" s="318"/>
      <c r="HD60" s="318"/>
      <c r="HE60" s="318"/>
      <c r="HF60" s="318"/>
      <c r="HG60" s="318"/>
      <c r="HH60" s="318"/>
      <c r="HI60" s="318"/>
      <c r="HJ60" s="318"/>
      <c r="HK60" s="318"/>
      <c r="HL60" s="318"/>
      <c r="HM60" s="318"/>
      <c r="HN60" s="318"/>
      <c r="HO60" s="318"/>
      <c r="HP60" s="318"/>
      <c r="HQ60" s="318"/>
      <c r="HR60" s="318"/>
      <c r="HS60" s="318"/>
      <c r="HT60" s="318"/>
      <c r="HU60" s="318"/>
      <c r="HV60" s="318"/>
      <c r="HW60" s="318"/>
      <c r="HX60" s="318"/>
      <c r="HY60" s="318"/>
      <c r="HZ60" s="318"/>
      <c r="IA60" s="318"/>
      <c r="IB60" s="318"/>
      <c r="IC60" s="318"/>
      <c r="ID60" s="318"/>
      <c r="IE60" s="318"/>
      <c r="IF60" s="318"/>
      <c r="IG60" s="318"/>
      <c r="IH60" s="318"/>
      <c r="II60" s="318"/>
      <c r="IJ60" s="318"/>
      <c r="IK60" s="318"/>
      <c r="IL60" s="318"/>
      <c r="IM60" s="318"/>
      <c r="IN60" s="318"/>
      <c r="IO60" s="318"/>
      <c r="IP60" s="318"/>
      <c r="IQ60" s="318"/>
      <c r="IR60" s="318"/>
    </row>
    <row r="61" spans="1:252" ht="15">
      <c r="A61" s="286"/>
      <c r="C61" s="286"/>
      <c r="D61" s="314"/>
      <c r="E61" s="314"/>
      <c r="F61" s="314"/>
      <c r="G61" s="314"/>
      <c r="H61" s="314"/>
      <c r="I61" s="286"/>
      <c r="J61" s="286"/>
      <c r="K61" s="308"/>
      <c r="L61" s="308"/>
      <c r="M61" s="308"/>
      <c r="N61" s="308"/>
      <c r="O61" s="308"/>
      <c r="P61" s="308"/>
      <c r="Q61" s="308"/>
      <c r="R61" s="308"/>
      <c r="S61" s="308"/>
      <c r="T61" s="308"/>
      <c r="U61" s="308"/>
      <c r="V61" s="308"/>
      <c r="W61" s="308"/>
      <c r="X61" s="308"/>
      <c r="Y61" s="308"/>
      <c r="Z61" s="308"/>
      <c r="AA61" s="308"/>
      <c r="AB61" s="308"/>
      <c r="AC61" s="308"/>
      <c r="AD61" s="308"/>
      <c r="AE61" s="308"/>
      <c r="AF61" s="308"/>
      <c r="AG61" s="308"/>
      <c r="AH61" s="308"/>
      <c r="AI61" s="308"/>
      <c r="AJ61" s="308"/>
      <c r="AK61" s="308"/>
      <c r="AL61" s="308"/>
      <c r="AM61" s="308"/>
      <c r="AN61" s="308"/>
      <c r="AO61" s="308"/>
      <c r="AP61" s="308"/>
      <c r="AQ61" s="308"/>
      <c r="AR61" s="308"/>
      <c r="AS61" s="308"/>
      <c r="AT61" s="308"/>
      <c r="AU61" s="308"/>
      <c r="AV61" s="308"/>
      <c r="AW61" s="308"/>
      <c r="AX61" s="308"/>
      <c r="AY61" s="308"/>
      <c r="AZ61" s="308"/>
      <c r="BA61" s="308"/>
      <c r="BB61" s="308"/>
      <c r="BC61" s="308"/>
      <c r="BD61" s="308"/>
      <c r="BE61" s="308"/>
      <c r="BF61" s="308"/>
      <c r="BG61" s="308"/>
      <c r="BH61" s="308"/>
      <c r="BI61" s="308"/>
      <c r="BJ61" s="308"/>
      <c r="BK61" s="308"/>
      <c r="BL61" s="308"/>
      <c r="BM61" s="308"/>
      <c r="BN61" s="308"/>
      <c r="BO61" s="308"/>
      <c r="BP61" s="308"/>
      <c r="BQ61" s="308"/>
      <c r="BR61" s="308"/>
      <c r="BS61" s="308"/>
      <c r="BT61" s="308"/>
      <c r="BU61" s="308"/>
      <c r="BV61" s="308"/>
      <c r="BW61" s="308"/>
      <c r="BX61" s="308"/>
      <c r="BY61" s="308"/>
      <c r="BZ61" s="308"/>
      <c r="CA61" s="308"/>
      <c r="CB61" s="308"/>
      <c r="CC61" s="308"/>
      <c r="CD61" s="308"/>
      <c r="CE61" s="308"/>
      <c r="CF61" s="308"/>
      <c r="CG61" s="308"/>
      <c r="CH61" s="308"/>
      <c r="CI61" s="308"/>
      <c r="CJ61" s="308"/>
      <c r="CK61" s="308"/>
      <c r="CL61" s="308"/>
      <c r="CM61" s="308"/>
      <c r="CN61" s="308"/>
      <c r="CO61" s="308"/>
      <c r="CP61" s="308"/>
      <c r="CQ61" s="308"/>
      <c r="CR61" s="308"/>
      <c r="CS61" s="308"/>
      <c r="CT61" s="308"/>
      <c r="CU61" s="308"/>
      <c r="CV61" s="308"/>
      <c r="CW61" s="308"/>
      <c r="CX61" s="308"/>
      <c r="CY61" s="308"/>
      <c r="CZ61" s="308"/>
      <c r="DA61" s="308"/>
      <c r="DB61" s="308"/>
      <c r="DC61" s="308"/>
      <c r="DD61" s="308"/>
      <c r="DE61" s="308"/>
      <c r="DF61" s="308"/>
      <c r="DG61" s="308"/>
      <c r="DH61" s="308"/>
      <c r="DI61" s="308"/>
      <c r="DJ61" s="308"/>
      <c r="DK61" s="308"/>
      <c r="DL61" s="308"/>
      <c r="DM61" s="308"/>
      <c r="DN61" s="308"/>
      <c r="DO61" s="308"/>
      <c r="DP61" s="308"/>
      <c r="DQ61" s="308"/>
      <c r="DR61" s="308"/>
      <c r="DS61" s="308"/>
      <c r="DT61" s="308"/>
      <c r="DU61" s="308"/>
      <c r="DV61" s="308"/>
      <c r="DW61" s="308"/>
      <c r="DX61" s="308"/>
      <c r="DY61" s="308"/>
      <c r="DZ61" s="308"/>
      <c r="EA61" s="308"/>
      <c r="EB61" s="308"/>
      <c r="EC61" s="308"/>
      <c r="ED61" s="308"/>
      <c r="EE61" s="308"/>
      <c r="EF61" s="308"/>
      <c r="EG61" s="308"/>
      <c r="EH61" s="308"/>
      <c r="EI61" s="308"/>
      <c r="EJ61" s="308"/>
      <c r="EK61" s="308"/>
      <c r="EL61" s="308"/>
      <c r="EM61" s="308"/>
      <c r="EN61" s="308"/>
      <c r="EO61" s="308"/>
      <c r="EP61" s="308"/>
      <c r="EQ61" s="308"/>
      <c r="ER61" s="308"/>
      <c r="ES61" s="308"/>
      <c r="ET61" s="308"/>
      <c r="EU61" s="308"/>
      <c r="EV61" s="308"/>
      <c r="EW61" s="308"/>
      <c r="EX61" s="308"/>
      <c r="EY61" s="308"/>
      <c r="EZ61" s="308"/>
      <c r="FA61" s="308"/>
      <c r="FB61" s="308"/>
      <c r="FC61" s="308"/>
      <c r="FD61" s="308"/>
      <c r="FE61" s="308"/>
      <c r="FF61" s="308"/>
      <c r="FG61" s="308"/>
      <c r="FH61" s="308"/>
      <c r="FI61" s="308"/>
      <c r="FJ61" s="308"/>
      <c r="FK61" s="308"/>
      <c r="FL61" s="308"/>
      <c r="FM61" s="308"/>
      <c r="FN61" s="308"/>
      <c r="FO61" s="308"/>
      <c r="FP61" s="308"/>
      <c r="FQ61" s="308"/>
      <c r="FR61" s="308"/>
      <c r="FS61" s="308"/>
      <c r="FT61" s="308"/>
      <c r="FU61" s="308"/>
      <c r="FV61" s="308"/>
      <c r="FW61" s="308"/>
      <c r="FX61" s="308"/>
      <c r="FY61" s="308"/>
      <c r="FZ61" s="308"/>
      <c r="GA61" s="308"/>
      <c r="GB61" s="308"/>
      <c r="GC61" s="308"/>
      <c r="GD61" s="308"/>
      <c r="GE61" s="308"/>
      <c r="GF61" s="308"/>
      <c r="GG61" s="308"/>
      <c r="GH61" s="308"/>
      <c r="GI61" s="308"/>
      <c r="GJ61" s="308"/>
      <c r="GK61" s="308"/>
      <c r="GL61" s="308"/>
      <c r="GM61" s="308"/>
      <c r="GN61" s="308"/>
      <c r="GO61" s="308"/>
      <c r="GP61" s="308"/>
      <c r="GQ61" s="308"/>
      <c r="GR61" s="308"/>
      <c r="GS61" s="308"/>
      <c r="GT61" s="308"/>
      <c r="GU61" s="308"/>
      <c r="GV61" s="308"/>
      <c r="GW61" s="308"/>
      <c r="GX61" s="308"/>
      <c r="GY61" s="308"/>
      <c r="GZ61" s="308"/>
      <c r="HA61" s="308"/>
      <c r="HB61" s="308"/>
      <c r="HC61" s="308"/>
      <c r="HD61" s="308"/>
      <c r="HE61" s="308"/>
      <c r="HF61" s="308"/>
      <c r="HG61" s="308"/>
      <c r="HH61" s="308"/>
      <c r="HI61" s="308"/>
      <c r="HJ61" s="308"/>
      <c r="HK61" s="308"/>
      <c r="HL61" s="308"/>
      <c r="HM61" s="308"/>
      <c r="HN61" s="308"/>
      <c r="HO61" s="308"/>
      <c r="HP61" s="308"/>
      <c r="HQ61" s="308"/>
      <c r="HR61" s="308"/>
      <c r="HS61" s="308"/>
      <c r="HT61" s="308"/>
      <c r="HU61" s="308"/>
      <c r="HV61" s="308"/>
      <c r="HW61" s="308"/>
      <c r="HX61" s="308"/>
      <c r="HY61" s="308"/>
      <c r="HZ61" s="308"/>
      <c r="IA61" s="308"/>
      <c r="IB61" s="308"/>
      <c r="IC61" s="308"/>
      <c r="ID61" s="308"/>
      <c r="IE61" s="308"/>
      <c r="IF61" s="308"/>
      <c r="IG61" s="308"/>
      <c r="IH61" s="308"/>
      <c r="II61" s="308"/>
      <c r="IJ61" s="308"/>
      <c r="IK61" s="308"/>
      <c r="IL61" s="308"/>
      <c r="IM61" s="308"/>
      <c r="IN61" s="308"/>
      <c r="IO61" s="308"/>
      <c r="IP61" s="308"/>
      <c r="IQ61" s="308"/>
      <c r="IR61" s="308"/>
    </row>
    <row r="62" spans="1:252" ht="15">
      <c r="A62" s="286"/>
      <c r="C62" s="286"/>
      <c r="D62" s="314"/>
      <c r="E62" s="314"/>
      <c r="F62" s="314"/>
      <c r="G62" s="314"/>
      <c r="H62" s="314"/>
      <c r="I62" s="286"/>
      <c r="J62" s="286"/>
      <c r="K62" s="308"/>
      <c r="L62" s="308"/>
      <c r="M62" s="308"/>
      <c r="N62" s="308"/>
      <c r="O62" s="308"/>
      <c r="P62" s="308"/>
      <c r="Q62" s="308"/>
      <c r="R62" s="308"/>
      <c r="S62" s="308"/>
      <c r="T62" s="308"/>
      <c r="U62" s="308"/>
      <c r="V62" s="308"/>
      <c r="W62" s="308"/>
      <c r="X62" s="308"/>
      <c r="Y62" s="308"/>
      <c r="Z62" s="308"/>
      <c r="AA62" s="308"/>
      <c r="AB62" s="308"/>
      <c r="AC62" s="308"/>
      <c r="AD62" s="308"/>
      <c r="AE62" s="308"/>
      <c r="AF62" s="308"/>
      <c r="AG62" s="308"/>
      <c r="AH62" s="308"/>
      <c r="AI62" s="308"/>
      <c r="AJ62" s="308"/>
      <c r="AK62" s="308"/>
      <c r="AL62" s="308"/>
      <c r="AM62" s="308"/>
      <c r="AN62" s="308"/>
      <c r="AO62" s="308"/>
      <c r="AP62" s="308"/>
      <c r="AQ62" s="308"/>
      <c r="AR62" s="308"/>
      <c r="AS62" s="308"/>
      <c r="AT62" s="308"/>
      <c r="AU62" s="308"/>
      <c r="AV62" s="308"/>
      <c r="AW62" s="308"/>
      <c r="AX62" s="308"/>
      <c r="AY62" s="308"/>
      <c r="AZ62" s="308"/>
      <c r="BA62" s="308"/>
      <c r="BB62" s="308"/>
      <c r="BC62" s="308"/>
      <c r="BD62" s="308"/>
      <c r="BE62" s="308"/>
      <c r="BF62" s="308"/>
      <c r="BG62" s="308"/>
      <c r="BH62" s="308"/>
      <c r="BI62" s="308"/>
      <c r="BJ62" s="308"/>
      <c r="BK62" s="308"/>
      <c r="BL62" s="308"/>
      <c r="BM62" s="308"/>
      <c r="BN62" s="308"/>
      <c r="BO62" s="308"/>
      <c r="BP62" s="308"/>
      <c r="BQ62" s="308"/>
      <c r="BR62" s="308"/>
      <c r="BS62" s="308"/>
      <c r="BT62" s="308"/>
      <c r="BU62" s="308"/>
      <c r="BV62" s="308"/>
      <c r="BW62" s="308"/>
      <c r="BX62" s="308"/>
      <c r="BY62" s="308"/>
      <c r="BZ62" s="308"/>
      <c r="CA62" s="308"/>
      <c r="CB62" s="308"/>
      <c r="CC62" s="308"/>
      <c r="CD62" s="308"/>
      <c r="CE62" s="308"/>
      <c r="CF62" s="308"/>
      <c r="CG62" s="308"/>
      <c r="CH62" s="308"/>
      <c r="CI62" s="308"/>
      <c r="CJ62" s="308"/>
      <c r="CK62" s="308"/>
      <c r="CL62" s="308"/>
      <c r="CM62" s="308"/>
      <c r="CN62" s="308"/>
      <c r="CO62" s="308"/>
      <c r="CP62" s="308"/>
      <c r="CQ62" s="308"/>
      <c r="CR62" s="308"/>
      <c r="CS62" s="308"/>
      <c r="CT62" s="308"/>
      <c r="CU62" s="308"/>
      <c r="CV62" s="308"/>
      <c r="CW62" s="308"/>
      <c r="CX62" s="308"/>
      <c r="CY62" s="308"/>
      <c r="CZ62" s="308"/>
      <c r="DA62" s="308"/>
      <c r="DB62" s="308"/>
      <c r="DC62" s="308"/>
      <c r="DD62" s="308"/>
      <c r="DE62" s="308"/>
      <c r="DF62" s="308"/>
      <c r="DG62" s="308"/>
      <c r="DH62" s="308"/>
      <c r="DI62" s="308"/>
      <c r="DJ62" s="308"/>
      <c r="DK62" s="308"/>
      <c r="DL62" s="308"/>
      <c r="DM62" s="308"/>
      <c r="DN62" s="308"/>
      <c r="DO62" s="308"/>
      <c r="DP62" s="308"/>
      <c r="DQ62" s="308"/>
      <c r="DR62" s="308"/>
      <c r="DS62" s="308"/>
      <c r="DT62" s="308"/>
      <c r="DU62" s="308"/>
      <c r="DV62" s="308"/>
      <c r="DW62" s="308"/>
      <c r="DX62" s="308"/>
      <c r="DY62" s="308"/>
      <c r="DZ62" s="308"/>
      <c r="EA62" s="308"/>
      <c r="EB62" s="308"/>
      <c r="EC62" s="308"/>
      <c r="ED62" s="308"/>
      <c r="EE62" s="308"/>
      <c r="EF62" s="308"/>
      <c r="EG62" s="308"/>
      <c r="EH62" s="308"/>
      <c r="EI62" s="308"/>
      <c r="EJ62" s="308"/>
      <c r="EK62" s="308"/>
      <c r="EL62" s="308"/>
      <c r="EM62" s="308"/>
      <c r="EN62" s="308"/>
      <c r="EO62" s="308"/>
      <c r="EP62" s="308"/>
      <c r="EQ62" s="308"/>
      <c r="ER62" s="308"/>
      <c r="ES62" s="308"/>
      <c r="ET62" s="308"/>
      <c r="EU62" s="308"/>
      <c r="EV62" s="308"/>
      <c r="EW62" s="308"/>
      <c r="EX62" s="308"/>
      <c r="EY62" s="308"/>
      <c r="EZ62" s="308"/>
      <c r="FA62" s="308"/>
      <c r="FB62" s="308"/>
      <c r="FC62" s="308"/>
      <c r="FD62" s="308"/>
      <c r="FE62" s="308"/>
      <c r="FF62" s="308"/>
      <c r="FG62" s="308"/>
      <c r="FH62" s="308"/>
      <c r="FI62" s="308"/>
      <c r="FJ62" s="308"/>
      <c r="FK62" s="308"/>
      <c r="FL62" s="308"/>
      <c r="FM62" s="308"/>
      <c r="FN62" s="308"/>
      <c r="FO62" s="308"/>
      <c r="FP62" s="308"/>
      <c r="FQ62" s="308"/>
      <c r="FR62" s="308"/>
      <c r="FS62" s="308"/>
      <c r="FT62" s="308"/>
      <c r="FU62" s="308"/>
      <c r="FV62" s="308"/>
      <c r="FW62" s="308"/>
      <c r="FX62" s="308"/>
      <c r="FY62" s="308"/>
      <c r="FZ62" s="308"/>
      <c r="GA62" s="308"/>
      <c r="GB62" s="308"/>
      <c r="GC62" s="308"/>
      <c r="GD62" s="308"/>
      <c r="GE62" s="308"/>
      <c r="GF62" s="308"/>
      <c r="GG62" s="308"/>
      <c r="GH62" s="308"/>
      <c r="GI62" s="308"/>
      <c r="GJ62" s="308"/>
      <c r="GK62" s="308"/>
      <c r="GL62" s="308"/>
      <c r="GM62" s="308"/>
      <c r="GN62" s="308"/>
      <c r="GO62" s="308"/>
      <c r="GP62" s="308"/>
      <c r="GQ62" s="308"/>
      <c r="GR62" s="308"/>
      <c r="GS62" s="308"/>
      <c r="GT62" s="308"/>
      <c r="GU62" s="308"/>
      <c r="GV62" s="308"/>
      <c r="GW62" s="308"/>
      <c r="GX62" s="308"/>
      <c r="GY62" s="308"/>
      <c r="GZ62" s="308"/>
      <c r="HA62" s="308"/>
      <c r="HB62" s="308"/>
      <c r="HC62" s="308"/>
      <c r="HD62" s="308"/>
      <c r="HE62" s="308"/>
      <c r="HF62" s="308"/>
      <c r="HG62" s="308"/>
      <c r="HH62" s="308"/>
      <c r="HI62" s="308"/>
      <c r="HJ62" s="308"/>
      <c r="HK62" s="308"/>
      <c r="HL62" s="308"/>
      <c r="HM62" s="308"/>
      <c r="HN62" s="308"/>
      <c r="HO62" s="308"/>
      <c r="HP62" s="308"/>
      <c r="HQ62" s="308"/>
      <c r="HR62" s="308"/>
      <c r="HS62" s="308"/>
      <c r="HT62" s="308"/>
      <c r="HU62" s="308"/>
      <c r="HV62" s="308"/>
      <c r="HW62" s="308"/>
      <c r="HX62" s="308"/>
      <c r="HY62" s="308"/>
      <c r="HZ62" s="308"/>
      <c r="IA62" s="308"/>
      <c r="IB62" s="308"/>
      <c r="IC62" s="308"/>
      <c r="ID62" s="308"/>
      <c r="IE62" s="308"/>
      <c r="IF62" s="308"/>
      <c r="IG62" s="308"/>
      <c r="IH62" s="308"/>
      <c r="II62" s="308"/>
      <c r="IJ62" s="308"/>
      <c r="IK62" s="308"/>
      <c r="IL62" s="308"/>
      <c r="IM62" s="308"/>
      <c r="IN62" s="308"/>
      <c r="IO62" s="308"/>
      <c r="IP62" s="308"/>
      <c r="IQ62" s="308"/>
      <c r="IR62" s="308"/>
    </row>
    <row r="63" spans="1:252" s="319" customFormat="1" ht="14.5">
      <c r="A63" s="309"/>
      <c r="B63" s="309"/>
      <c r="C63" s="286"/>
      <c r="D63" s="314"/>
      <c r="E63" s="314"/>
      <c r="F63" s="314"/>
      <c r="G63" s="314"/>
      <c r="H63" s="314"/>
      <c r="I63" s="309"/>
      <c r="J63" s="309"/>
      <c r="K63" s="318"/>
      <c r="L63" s="318"/>
      <c r="M63" s="318"/>
      <c r="N63" s="318"/>
      <c r="O63" s="318"/>
      <c r="P63" s="318"/>
      <c r="Q63" s="318"/>
      <c r="R63" s="318"/>
      <c r="S63" s="318"/>
      <c r="T63" s="318"/>
      <c r="U63" s="318"/>
      <c r="V63" s="318"/>
      <c r="W63" s="318"/>
      <c r="X63" s="318"/>
      <c r="Y63" s="318"/>
      <c r="Z63" s="318"/>
      <c r="AA63" s="318"/>
      <c r="AB63" s="318"/>
      <c r="AC63" s="318"/>
      <c r="AD63" s="318"/>
      <c r="AE63" s="318"/>
      <c r="AF63" s="318"/>
      <c r="AG63" s="318"/>
      <c r="AH63" s="318"/>
      <c r="AI63" s="318"/>
      <c r="AJ63" s="318"/>
      <c r="AK63" s="318"/>
      <c r="AL63" s="318"/>
      <c r="AM63" s="318"/>
      <c r="AN63" s="318"/>
      <c r="AO63" s="318"/>
      <c r="AP63" s="318"/>
      <c r="AQ63" s="318"/>
      <c r="AR63" s="318"/>
      <c r="AS63" s="318"/>
      <c r="AT63" s="318"/>
      <c r="AU63" s="318"/>
      <c r="AV63" s="318"/>
      <c r="AW63" s="318"/>
      <c r="AX63" s="318"/>
      <c r="AY63" s="318"/>
      <c r="AZ63" s="318"/>
      <c r="BA63" s="318"/>
      <c r="BB63" s="318"/>
      <c r="BC63" s="318"/>
      <c r="BD63" s="318"/>
      <c r="BE63" s="318"/>
      <c r="BF63" s="318"/>
      <c r="BG63" s="318"/>
      <c r="BH63" s="318"/>
      <c r="BI63" s="318"/>
      <c r="BJ63" s="318"/>
      <c r="BK63" s="318"/>
      <c r="BL63" s="318"/>
      <c r="BM63" s="318"/>
      <c r="BN63" s="318"/>
      <c r="BO63" s="318"/>
      <c r="BP63" s="318"/>
      <c r="BQ63" s="318"/>
      <c r="BR63" s="318"/>
      <c r="BS63" s="318"/>
      <c r="BT63" s="318"/>
      <c r="BU63" s="318"/>
      <c r="BV63" s="318"/>
      <c r="BW63" s="318"/>
      <c r="BX63" s="318"/>
      <c r="BY63" s="318"/>
      <c r="BZ63" s="318"/>
      <c r="CA63" s="318"/>
      <c r="CB63" s="318"/>
      <c r="CC63" s="318"/>
      <c r="CD63" s="318"/>
      <c r="CE63" s="318"/>
      <c r="CF63" s="318"/>
      <c r="CG63" s="318"/>
      <c r="CH63" s="318"/>
      <c r="CI63" s="318"/>
      <c r="CJ63" s="318"/>
      <c r="CK63" s="318"/>
      <c r="CL63" s="318"/>
      <c r="CM63" s="318"/>
      <c r="CN63" s="318"/>
      <c r="CO63" s="318"/>
      <c r="CP63" s="318"/>
      <c r="CQ63" s="318"/>
      <c r="CR63" s="318"/>
      <c r="CS63" s="318"/>
      <c r="CT63" s="318"/>
      <c r="CU63" s="318"/>
      <c r="CV63" s="318"/>
      <c r="CW63" s="318"/>
      <c r="CX63" s="318"/>
      <c r="CY63" s="318"/>
      <c r="CZ63" s="318"/>
      <c r="DA63" s="318"/>
      <c r="DB63" s="318"/>
      <c r="DC63" s="318"/>
      <c r="DD63" s="318"/>
      <c r="DE63" s="318"/>
      <c r="DF63" s="318"/>
      <c r="DG63" s="318"/>
      <c r="DH63" s="318"/>
      <c r="DI63" s="318"/>
      <c r="DJ63" s="318"/>
      <c r="DK63" s="318"/>
      <c r="DL63" s="318"/>
      <c r="DM63" s="318"/>
      <c r="DN63" s="318"/>
      <c r="DO63" s="318"/>
      <c r="DP63" s="318"/>
      <c r="DQ63" s="318"/>
      <c r="DR63" s="318"/>
      <c r="DS63" s="318"/>
      <c r="DT63" s="318"/>
      <c r="DU63" s="318"/>
      <c r="DV63" s="318"/>
      <c r="DW63" s="318"/>
      <c r="DX63" s="318"/>
      <c r="DY63" s="318"/>
      <c r="DZ63" s="318"/>
      <c r="EA63" s="318"/>
      <c r="EB63" s="318"/>
      <c r="EC63" s="318"/>
      <c r="ED63" s="318"/>
      <c r="EE63" s="318"/>
      <c r="EF63" s="318"/>
      <c r="EG63" s="318"/>
      <c r="EH63" s="318"/>
      <c r="EI63" s="318"/>
      <c r="EJ63" s="318"/>
      <c r="EK63" s="318"/>
      <c r="EL63" s="318"/>
      <c r="EM63" s="318"/>
      <c r="EN63" s="318"/>
      <c r="EO63" s="318"/>
      <c r="EP63" s="318"/>
      <c r="EQ63" s="318"/>
      <c r="ER63" s="318"/>
      <c r="ES63" s="318"/>
      <c r="ET63" s="318"/>
      <c r="EU63" s="318"/>
      <c r="EV63" s="318"/>
      <c r="EW63" s="318"/>
      <c r="EX63" s="318"/>
      <c r="EY63" s="318"/>
      <c r="EZ63" s="318"/>
      <c r="FA63" s="318"/>
      <c r="FB63" s="318"/>
      <c r="FC63" s="318"/>
      <c r="FD63" s="318"/>
      <c r="FE63" s="318"/>
      <c r="FF63" s="318"/>
      <c r="FG63" s="318"/>
      <c r="FH63" s="318"/>
      <c r="FI63" s="318"/>
      <c r="FJ63" s="318"/>
      <c r="FK63" s="318"/>
      <c r="FL63" s="318"/>
      <c r="FM63" s="318"/>
      <c r="FN63" s="318"/>
      <c r="FO63" s="318"/>
      <c r="FP63" s="318"/>
      <c r="FQ63" s="318"/>
      <c r="FR63" s="318"/>
      <c r="FS63" s="318"/>
      <c r="FT63" s="318"/>
      <c r="FU63" s="318"/>
      <c r="FV63" s="318"/>
      <c r="FW63" s="318"/>
      <c r="FX63" s="318"/>
      <c r="FY63" s="318"/>
      <c r="FZ63" s="318"/>
      <c r="GA63" s="318"/>
      <c r="GB63" s="318"/>
      <c r="GC63" s="318"/>
      <c r="GD63" s="318"/>
      <c r="GE63" s="318"/>
      <c r="GF63" s="318"/>
      <c r="GG63" s="318"/>
      <c r="GH63" s="318"/>
      <c r="GI63" s="318"/>
      <c r="GJ63" s="318"/>
      <c r="GK63" s="318"/>
      <c r="GL63" s="318"/>
      <c r="GM63" s="318"/>
      <c r="GN63" s="318"/>
      <c r="GO63" s="318"/>
      <c r="GP63" s="318"/>
      <c r="GQ63" s="318"/>
      <c r="GR63" s="318"/>
      <c r="GS63" s="318"/>
      <c r="GT63" s="318"/>
      <c r="GU63" s="318"/>
      <c r="GV63" s="318"/>
      <c r="GW63" s="318"/>
      <c r="GX63" s="318"/>
      <c r="GY63" s="318"/>
      <c r="GZ63" s="318"/>
      <c r="HA63" s="318"/>
      <c r="HB63" s="318"/>
      <c r="HC63" s="318"/>
      <c r="HD63" s="318"/>
      <c r="HE63" s="318"/>
      <c r="HF63" s="318"/>
      <c r="HG63" s="318"/>
      <c r="HH63" s="318"/>
      <c r="HI63" s="318"/>
      <c r="HJ63" s="318"/>
      <c r="HK63" s="318"/>
      <c r="HL63" s="318"/>
      <c r="HM63" s="318"/>
      <c r="HN63" s="318"/>
      <c r="HO63" s="318"/>
      <c r="HP63" s="318"/>
      <c r="HQ63" s="318"/>
      <c r="HR63" s="318"/>
      <c r="HS63" s="318"/>
      <c r="HT63" s="318"/>
      <c r="HU63" s="318"/>
      <c r="HV63" s="318"/>
      <c r="HW63" s="318"/>
      <c r="HX63" s="318"/>
      <c r="HY63" s="318"/>
      <c r="HZ63" s="318"/>
      <c r="IA63" s="318"/>
      <c r="IB63" s="318"/>
      <c r="IC63" s="318"/>
      <c r="ID63" s="318"/>
      <c r="IE63" s="318"/>
      <c r="IF63" s="318"/>
      <c r="IG63" s="318"/>
      <c r="IH63" s="318"/>
      <c r="II63" s="318"/>
      <c r="IJ63" s="318"/>
      <c r="IK63" s="318"/>
      <c r="IL63" s="318"/>
      <c r="IM63" s="318"/>
      <c r="IN63" s="318"/>
      <c r="IO63" s="318"/>
      <c r="IP63" s="318"/>
      <c r="IQ63" s="318"/>
      <c r="IR63" s="318"/>
    </row>
    <row r="64" spans="1:252" ht="15">
      <c r="A64" s="286"/>
      <c r="C64" s="286"/>
      <c r="D64" s="314"/>
      <c r="E64" s="314"/>
      <c r="F64" s="314"/>
      <c r="G64" s="314"/>
      <c r="H64" s="314"/>
      <c r="I64" s="286"/>
      <c r="J64" s="286"/>
      <c r="K64" s="308"/>
      <c r="L64" s="308"/>
      <c r="M64" s="308"/>
      <c r="N64" s="308"/>
      <c r="O64" s="308"/>
      <c r="P64" s="308"/>
      <c r="Q64" s="308"/>
      <c r="R64" s="308"/>
      <c r="S64" s="308"/>
      <c r="T64" s="308"/>
      <c r="U64" s="308"/>
      <c r="V64" s="308"/>
      <c r="W64" s="308"/>
      <c r="X64" s="308"/>
      <c r="Y64" s="308"/>
      <c r="Z64" s="308"/>
      <c r="AA64" s="308"/>
      <c r="AB64" s="308"/>
      <c r="AC64" s="308"/>
      <c r="AD64" s="308"/>
      <c r="AE64" s="308"/>
      <c r="AF64" s="308"/>
      <c r="AG64" s="308"/>
      <c r="AH64" s="308"/>
      <c r="AI64" s="308"/>
      <c r="AJ64" s="308"/>
      <c r="AK64" s="308"/>
      <c r="AL64" s="308"/>
      <c r="AM64" s="308"/>
      <c r="AN64" s="308"/>
      <c r="AO64" s="308"/>
      <c r="AP64" s="308"/>
      <c r="AQ64" s="308"/>
      <c r="AR64" s="308"/>
      <c r="AS64" s="308"/>
      <c r="AT64" s="308"/>
      <c r="AU64" s="308"/>
      <c r="AV64" s="308"/>
      <c r="AW64" s="308"/>
      <c r="AX64" s="308"/>
      <c r="AY64" s="308"/>
      <c r="AZ64" s="308"/>
      <c r="BA64" s="308"/>
      <c r="BB64" s="308"/>
      <c r="BC64" s="308"/>
      <c r="BD64" s="308"/>
      <c r="BE64" s="308"/>
      <c r="BF64" s="308"/>
      <c r="BG64" s="308"/>
      <c r="BH64" s="308"/>
      <c r="BI64" s="308"/>
      <c r="BJ64" s="308"/>
      <c r="BK64" s="308"/>
      <c r="BL64" s="308"/>
      <c r="BM64" s="308"/>
      <c r="BN64" s="308"/>
      <c r="BO64" s="308"/>
      <c r="BP64" s="308"/>
      <c r="BQ64" s="308"/>
      <c r="BR64" s="308"/>
      <c r="BS64" s="308"/>
      <c r="BT64" s="308"/>
      <c r="BU64" s="308"/>
      <c r="BV64" s="308"/>
      <c r="BW64" s="308"/>
      <c r="BX64" s="308"/>
      <c r="BY64" s="308"/>
      <c r="BZ64" s="308"/>
      <c r="CA64" s="308"/>
      <c r="CB64" s="308"/>
      <c r="CC64" s="308"/>
      <c r="CD64" s="308"/>
      <c r="CE64" s="308"/>
      <c r="CF64" s="308"/>
      <c r="CG64" s="308"/>
      <c r="CH64" s="308"/>
      <c r="CI64" s="308"/>
      <c r="CJ64" s="308"/>
      <c r="CK64" s="308"/>
      <c r="CL64" s="308"/>
      <c r="CM64" s="308"/>
      <c r="CN64" s="308"/>
      <c r="CO64" s="308"/>
      <c r="CP64" s="308"/>
      <c r="CQ64" s="308"/>
      <c r="CR64" s="308"/>
      <c r="CS64" s="308"/>
      <c r="CT64" s="308"/>
      <c r="CU64" s="308"/>
      <c r="CV64" s="308"/>
      <c r="CW64" s="308"/>
      <c r="CX64" s="308"/>
      <c r="CY64" s="308"/>
      <c r="CZ64" s="308"/>
      <c r="DA64" s="308"/>
      <c r="DB64" s="308"/>
      <c r="DC64" s="308"/>
      <c r="DD64" s="308"/>
      <c r="DE64" s="308"/>
      <c r="DF64" s="308"/>
      <c r="DG64" s="308"/>
      <c r="DH64" s="308"/>
      <c r="DI64" s="308"/>
      <c r="DJ64" s="308"/>
      <c r="DK64" s="308"/>
      <c r="DL64" s="308"/>
      <c r="DM64" s="308"/>
      <c r="DN64" s="308"/>
      <c r="DO64" s="308"/>
      <c r="DP64" s="308"/>
      <c r="DQ64" s="308"/>
      <c r="DR64" s="308"/>
      <c r="DS64" s="308"/>
      <c r="DT64" s="308"/>
      <c r="DU64" s="308"/>
      <c r="DV64" s="308"/>
      <c r="DW64" s="308"/>
      <c r="DX64" s="308"/>
      <c r="DY64" s="308"/>
      <c r="DZ64" s="308"/>
      <c r="EA64" s="308"/>
      <c r="EB64" s="308"/>
      <c r="EC64" s="308"/>
      <c r="ED64" s="308"/>
      <c r="EE64" s="308"/>
      <c r="EF64" s="308"/>
      <c r="EG64" s="308"/>
      <c r="EH64" s="308"/>
      <c r="EI64" s="308"/>
      <c r="EJ64" s="308"/>
      <c r="EK64" s="308"/>
      <c r="EL64" s="308"/>
      <c r="EM64" s="308"/>
      <c r="EN64" s="308"/>
      <c r="EO64" s="308"/>
      <c r="EP64" s="308"/>
      <c r="EQ64" s="308"/>
      <c r="ER64" s="308"/>
      <c r="ES64" s="308"/>
      <c r="ET64" s="308"/>
      <c r="EU64" s="308"/>
      <c r="EV64" s="308"/>
      <c r="EW64" s="308"/>
      <c r="EX64" s="308"/>
      <c r="EY64" s="308"/>
      <c r="EZ64" s="308"/>
      <c r="FA64" s="308"/>
      <c r="FB64" s="308"/>
      <c r="FC64" s="308"/>
      <c r="FD64" s="308"/>
      <c r="FE64" s="308"/>
      <c r="FF64" s="308"/>
      <c r="FG64" s="308"/>
      <c r="FH64" s="308"/>
      <c r="FI64" s="308"/>
      <c r="FJ64" s="308"/>
      <c r="FK64" s="308"/>
      <c r="FL64" s="308"/>
      <c r="FM64" s="308"/>
      <c r="FN64" s="308"/>
      <c r="FO64" s="308"/>
      <c r="FP64" s="308"/>
      <c r="FQ64" s="308"/>
      <c r="FR64" s="308"/>
      <c r="FS64" s="308"/>
      <c r="FT64" s="308"/>
      <c r="FU64" s="308"/>
      <c r="FV64" s="308"/>
      <c r="FW64" s="308"/>
      <c r="FX64" s="308"/>
      <c r="FY64" s="308"/>
      <c r="FZ64" s="308"/>
      <c r="GA64" s="308"/>
      <c r="GB64" s="308"/>
      <c r="GC64" s="308"/>
      <c r="GD64" s="308"/>
      <c r="GE64" s="308"/>
      <c r="GF64" s="308"/>
      <c r="GG64" s="308"/>
      <c r="GH64" s="308"/>
      <c r="GI64" s="308"/>
      <c r="GJ64" s="308"/>
      <c r="GK64" s="308"/>
      <c r="GL64" s="308"/>
      <c r="GM64" s="308"/>
      <c r="GN64" s="308"/>
      <c r="GO64" s="308"/>
      <c r="GP64" s="308"/>
      <c r="GQ64" s="308"/>
      <c r="GR64" s="308"/>
      <c r="GS64" s="308"/>
      <c r="GT64" s="308"/>
      <c r="GU64" s="308"/>
      <c r="GV64" s="308"/>
      <c r="GW64" s="308"/>
      <c r="GX64" s="308"/>
      <c r="GY64" s="308"/>
      <c r="GZ64" s="308"/>
      <c r="HA64" s="308"/>
      <c r="HB64" s="308"/>
      <c r="HC64" s="308"/>
      <c r="HD64" s="308"/>
      <c r="HE64" s="308"/>
      <c r="HF64" s="308"/>
      <c r="HG64" s="308"/>
      <c r="HH64" s="308"/>
      <c r="HI64" s="308"/>
      <c r="HJ64" s="308"/>
      <c r="HK64" s="308"/>
      <c r="HL64" s="308"/>
      <c r="HM64" s="308"/>
      <c r="HN64" s="308"/>
      <c r="HO64" s="308"/>
      <c r="HP64" s="308"/>
      <c r="HQ64" s="308"/>
      <c r="HR64" s="308"/>
      <c r="HS64" s="308"/>
      <c r="HT64" s="308"/>
      <c r="HU64" s="308"/>
      <c r="HV64" s="308"/>
      <c r="HW64" s="308"/>
      <c r="HX64" s="308"/>
      <c r="HY64" s="308"/>
      <c r="HZ64" s="308"/>
      <c r="IA64" s="308"/>
      <c r="IB64" s="308"/>
      <c r="IC64" s="308"/>
      <c r="ID64" s="308"/>
      <c r="IE64" s="308"/>
      <c r="IF64" s="308"/>
      <c r="IG64" s="308"/>
      <c r="IH64" s="308"/>
      <c r="II64" s="308"/>
      <c r="IJ64" s="308"/>
      <c r="IK64" s="308"/>
      <c r="IL64" s="308"/>
      <c r="IM64" s="308"/>
      <c r="IN64" s="308"/>
      <c r="IO64" s="308"/>
      <c r="IP64" s="308"/>
      <c r="IQ64" s="308"/>
      <c r="IR64" s="308"/>
    </row>
    <row r="65" spans="2:8" ht="14.5">
      <c r="B65" s="320"/>
      <c r="C65" s="316"/>
      <c r="D65" s="317"/>
      <c r="E65" s="317"/>
      <c r="F65" s="317"/>
      <c r="G65" s="317"/>
      <c r="H65" s="317"/>
    </row>
    <row r="66" spans="2:8" ht="14.5">
      <c r="C66" s="286"/>
      <c r="D66" s="314"/>
      <c r="E66" s="314"/>
      <c r="F66" s="314"/>
      <c r="G66" s="314"/>
      <c r="H66" s="314"/>
    </row>
    <row r="67" spans="2:8" ht="14.5">
      <c r="C67" s="286"/>
      <c r="D67" s="314"/>
      <c r="E67" s="314"/>
      <c r="F67" s="314"/>
      <c r="G67" s="314"/>
      <c r="H67" s="314"/>
    </row>
    <row r="68" spans="2:8" ht="14.5">
      <c r="B68" s="320"/>
      <c r="C68" s="316"/>
      <c r="D68" s="317"/>
      <c r="E68" s="317"/>
      <c r="F68" s="317"/>
      <c r="G68" s="317"/>
      <c r="H68" s="317"/>
    </row>
    <row r="69" spans="2:8" ht="14.5">
      <c r="C69" s="286"/>
      <c r="D69" s="314"/>
      <c r="E69" s="314"/>
      <c r="F69" s="314"/>
      <c r="G69" s="314"/>
      <c r="H69" s="314"/>
    </row>
    <row r="70" spans="2:8" ht="14.5">
      <c r="C70" s="286"/>
      <c r="D70" s="314"/>
      <c r="E70" s="314"/>
      <c r="F70" s="314"/>
      <c r="G70" s="314"/>
      <c r="H70" s="3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FE46A-8B14-49CF-B5DB-BF42BA46B0C5}">
  <sheetPr codeName="Sheet5"/>
  <dimension ref="A1:IR69"/>
  <sheetViews>
    <sheetView workbookViewId="0">
      <selection activeCell="C33" sqref="C33"/>
    </sheetView>
  </sheetViews>
  <sheetFormatPr defaultColWidth="11.109375" defaultRowHeight="14.5"/>
  <cols>
    <col min="1" max="1" width="11.109375" style="327"/>
    <col min="2" max="2" width="60.77734375" style="327" customWidth="1"/>
    <col min="3" max="3" width="5.77734375" style="327" customWidth="1"/>
    <col min="4" max="4" width="20.44140625" style="327" customWidth="1"/>
    <col min="5" max="5" width="19.21875" style="327" customWidth="1"/>
    <col min="6" max="6" width="18" style="327" customWidth="1"/>
    <col min="7" max="7" width="20.44140625" style="327" customWidth="1"/>
    <col min="8" max="9" width="19.21875" style="327" customWidth="1"/>
    <col min="10" max="11" width="20.44140625" style="327" customWidth="1"/>
    <col min="12" max="13" width="19.21875" style="327" customWidth="1"/>
    <col min="14" max="14" width="20.44140625" style="327" customWidth="1"/>
    <col min="15" max="15" width="19.21875" style="327" customWidth="1"/>
    <col min="16" max="16" width="20.44140625" style="327" customWidth="1"/>
    <col min="17" max="18" width="19.21875" style="327" customWidth="1"/>
    <col min="19" max="19" width="20.44140625" style="327" customWidth="1"/>
    <col min="20" max="21" width="19.21875" style="327" customWidth="1"/>
    <col min="22" max="23" width="20.44140625" style="327" customWidth="1"/>
    <col min="24" max="25" width="19.21875" style="327" customWidth="1"/>
    <col min="26" max="26" width="20.44140625" style="327" customWidth="1"/>
    <col min="27" max="27" width="19.21875" style="327" customWidth="1"/>
    <col min="28" max="28" width="20.44140625" style="327" customWidth="1"/>
    <col min="29" max="30" width="19.21875" style="327" customWidth="1"/>
    <col min="31" max="31" width="20.44140625" style="327" customWidth="1"/>
    <col min="32" max="33" width="19.21875" style="327" customWidth="1"/>
    <col min="34" max="35" width="20.44140625" style="327" customWidth="1"/>
    <col min="36" max="37" width="19.21875" style="327" customWidth="1"/>
    <col min="38" max="38" width="20.44140625" style="327" customWidth="1"/>
    <col min="39" max="39" width="19.21875" style="327" customWidth="1"/>
    <col min="40" max="40" width="20.44140625" style="327" customWidth="1"/>
    <col min="41" max="41" width="19.21875" style="327" customWidth="1"/>
    <col min="42" max="59" width="21.6640625" style="327" customWidth="1"/>
    <col min="60" max="63" width="24.109375" style="327" customWidth="1"/>
    <col min="64" max="251" width="11.109375" style="327"/>
    <col min="252" max="16384" width="11.109375" style="323"/>
  </cols>
  <sheetData>
    <row r="1" spans="1:252">
      <c r="A1" s="322"/>
      <c r="B1" s="322"/>
      <c r="C1" s="286"/>
      <c r="D1" s="322"/>
      <c r="E1" s="322"/>
      <c r="F1" s="322"/>
      <c r="G1" s="322"/>
      <c r="H1" s="322"/>
      <c r="I1" s="322"/>
      <c r="J1" s="322"/>
      <c r="K1" s="322"/>
      <c r="L1" s="322"/>
      <c r="M1" s="322"/>
      <c r="N1" s="322"/>
      <c r="O1" s="322"/>
      <c r="P1" s="322"/>
      <c r="Q1" s="322"/>
      <c r="R1" s="322"/>
      <c r="S1" s="322"/>
      <c r="T1" s="322"/>
      <c r="U1" s="322"/>
      <c r="V1" s="322"/>
      <c r="W1" s="322"/>
      <c r="X1" s="322"/>
      <c r="Y1" s="322"/>
      <c r="Z1" s="322"/>
      <c r="AA1" s="322"/>
      <c r="AB1" s="322"/>
      <c r="AC1" s="322"/>
      <c r="AD1" s="322"/>
      <c r="AE1" s="322"/>
      <c r="AF1" s="322"/>
      <c r="AG1" s="322"/>
      <c r="AH1" s="322"/>
      <c r="AI1" s="322"/>
      <c r="AJ1" s="322"/>
      <c r="AK1" s="322"/>
      <c r="AL1" s="322"/>
      <c r="AM1" s="322"/>
      <c r="AN1" s="322"/>
      <c r="AO1" s="322"/>
      <c r="AP1" s="322"/>
      <c r="AQ1" s="322"/>
      <c r="AR1" s="322"/>
      <c r="AS1" s="322"/>
      <c r="AT1" s="322"/>
      <c r="AU1" s="322"/>
      <c r="AV1" s="322"/>
      <c r="AW1" s="322"/>
      <c r="AX1" s="322"/>
      <c r="AY1" s="322"/>
      <c r="AZ1" s="322"/>
      <c r="BA1" s="322"/>
      <c r="BB1" s="322"/>
      <c r="BC1" s="322"/>
      <c r="BD1" s="322"/>
      <c r="BE1" s="322"/>
      <c r="BF1" s="322"/>
      <c r="BG1" s="322"/>
      <c r="BH1" s="322"/>
      <c r="BI1" s="322"/>
      <c r="BJ1" s="322"/>
      <c r="BK1" s="322"/>
      <c r="BL1" s="322"/>
      <c r="BM1" s="322"/>
      <c r="BN1" s="322"/>
      <c r="BO1" s="322"/>
      <c r="BP1" s="322"/>
      <c r="BQ1" s="322"/>
      <c r="BR1" s="322"/>
      <c r="BS1" s="322"/>
      <c r="BT1" s="322"/>
      <c r="BU1" s="322"/>
      <c r="BV1" s="322"/>
      <c r="BW1" s="322"/>
      <c r="BX1" s="322"/>
      <c r="BY1" s="322"/>
      <c r="BZ1" s="322"/>
      <c r="CA1" s="322"/>
      <c r="CB1" s="322"/>
      <c r="CC1" s="322"/>
      <c r="CD1" s="322"/>
      <c r="CE1" s="322"/>
      <c r="CF1" s="322"/>
      <c r="CG1" s="322"/>
      <c r="CH1" s="322"/>
      <c r="CI1" s="322"/>
      <c r="CJ1" s="322"/>
      <c r="CK1" s="322"/>
      <c r="CL1" s="322"/>
      <c r="CM1" s="322"/>
      <c r="CN1" s="322"/>
      <c r="CO1" s="322"/>
      <c r="CP1" s="322"/>
      <c r="CQ1" s="322"/>
      <c r="CR1" s="322"/>
      <c r="CS1" s="322"/>
      <c r="CT1" s="322"/>
      <c r="CU1" s="322"/>
      <c r="CV1" s="322"/>
      <c r="CW1" s="322"/>
      <c r="CX1" s="322"/>
      <c r="CY1" s="322"/>
      <c r="CZ1" s="322"/>
      <c r="DA1" s="322"/>
      <c r="DB1" s="322"/>
      <c r="DC1" s="322"/>
      <c r="DD1" s="322"/>
      <c r="DE1" s="322"/>
      <c r="DF1" s="322"/>
      <c r="DG1" s="322"/>
      <c r="DH1" s="322"/>
      <c r="DI1" s="322"/>
      <c r="DJ1" s="322"/>
      <c r="DK1" s="322"/>
      <c r="DL1" s="322"/>
      <c r="DM1" s="322"/>
      <c r="DN1" s="322"/>
      <c r="DO1" s="322"/>
      <c r="DP1" s="322"/>
      <c r="DQ1" s="322"/>
      <c r="DR1" s="322"/>
      <c r="DS1" s="322"/>
      <c r="DT1" s="322"/>
      <c r="DU1" s="322"/>
      <c r="DV1" s="322"/>
      <c r="DW1" s="322"/>
      <c r="DX1" s="322"/>
      <c r="DY1" s="322"/>
      <c r="DZ1" s="322"/>
      <c r="EA1" s="322"/>
      <c r="EB1" s="322"/>
      <c r="EC1" s="322"/>
      <c r="ED1" s="322"/>
      <c r="EE1" s="322"/>
      <c r="EF1" s="322"/>
      <c r="EG1" s="322"/>
      <c r="EH1" s="322"/>
      <c r="EI1" s="322"/>
      <c r="EJ1" s="322"/>
      <c r="EK1" s="322"/>
      <c r="EL1" s="322"/>
      <c r="EM1" s="322"/>
      <c r="EN1" s="322"/>
      <c r="EO1" s="322"/>
      <c r="EP1" s="322"/>
      <c r="EQ1" s="322"/>
      <c r="ER1" s="322"/>
      <c r="ES1" s="322"/>
      <c r="ET1" s="322"/>
      <c r="EU1" s="322"/>
      <c r="EV1" s="322"/>
      <c r="EW1" s="322"/>
      <c r="EX1" s="322"/>
      <c r="EY1" s="322"/>
      <c r="EZ1" s="322"/>
      <c r="FA1" s="322"/>
      <c r="FB1" s="322"/>
      <c r="FC1" s="322"/>
      <c r="FD1" s="322"/>
      <c r="FE1" s="322"/>
      <c r="FF1" s="322"/>
      <c r="FG1" s="322"/>
      <c r="FH1" s="322"/>
      <c r="FI1" s="322"/>
      <c r="FJ1" s="322"/>
      <c r="FK1" s="322"/>
      <c r="FL1" s="322"/>
      <c r="FM1" s="322"/>
      <c r="FN1" s="322"/>
      <c r="FO1" s="322"/>
      <c r="FP1" s="322"/>
      <c r="FQ1" s="322"/>
      <c r="FR1" s="322"/>
      <c r="FS1" s="322"/>
      <c r="FT1" s="322"/>
      <c r="FU1" s="322"/>
      <c r="FV1" s="322"/>
      <c r="FW1" s="322"/>
      <c r="FX1" s="322"/>
      <c r="FY1" s="322"/>
      <c r="FZ1" s="322"/>
      <c r="GA1" s="322"/>
      <c r="GB1" s="322"/>
      <c r="GC1" s="322"/>
      <c r="GD1" s="322"/>
      <c r="GE1" s="322"/>
      <c r="GF1" s="322"/>
      <c r="GG1" s="322"/>
      <c r="GH1" s="322"/>
      <c r="GI1" s="322"/>
      <c r="GJ1" s="322"/>
      <c r="GK1" s="322"/>
      <c r="GL1" s="322"/>
      <c r="GM1" s="322"/>
      <c r="GN1" s="322"/>
      <c r="GO1" s="322"/>
      <c r="GP1" s="322"/>
      <c r="GQ1" s="322"/>
      <c r="GR1" s="322"/>
      <c r="GS1" s="322"/>
      <c r="GT1" s="322"/>
      <c r="GU1" s="322"/>
      <c r="GV1" s="322"/>
      <c r="GW1" s="322"/>
      <c r="GX1" s="322"/>
      <c r="GY1" s="322"/>
      <c r="GZ1" s="322"/>
      <c r="HA1" s="322"/>
      <c r="HB1" s="322"/>
      <c r="HC1" s="322"/>
      <c r="HD1" s="322"/>
      <c r="HE1" s="322"/>
      <c r="HF1" s="322"/>
      <c r="HG1" s="322"/>
      <c r="HH1" s="322"/>
      <c r="HI1" s="322"/>
      <c r="HJ1" s="322"/>
      <c r="HK1" s="322"/>
      <c r="HL1" s="322"/>
      <c r="HM1" s="322"/>
      <c r="HN1" s="322"/>
      <c r="HO1" s="322"/>
      <c r="HP1" s="322"/>
      <c r="HQ1" s="322"/>
      <c r="HR1" s="322"/>
      <c r="HS1" s="322"/>
      <c r="HT1" s="322"/>
      <c r="HU1" s="322"/>
      <c r="HV1" s="322"/>
      <c r="HW1" s="322"/>
      <c r="HX1" s="322"/>
      <c r="HY1" s="322"/>
      <c r="HZ1" s="322"/>
      <c r="IA1" s="322"/>
      <c r="IB1" s="322"/>
      <c r="IC1" s="322"/>
      <c r="ID1" s="322"/>
      <c r="IE1" s="322"/>
      <c r="IF1" s="322"/>
      <c r="IG1" s="322"/>
      <c r="IH1" s="322"/>
      <c r="II1" s="322"/>
      <c r="IJ1" s="322"/>
      <c r="IK1" s="322"/>
      <c r="IL1" s="322"/>
      <c r="IM1" s="322"/>
      <c r="IN1" s="322"/>
      <c r="IO1" s="322"/>
      <c r="IP1" s="322"/>
      <c r="IQ1" s="322"/>
      <c r="IR1" s="322"/>
    </row>
    <row r="2" spans="1:252" s="326" customFormat="1">
      <c r="A2" s="324"/>
      <c r="B2" s="324"/>
      <c r="C2" s="286"/>
      <c r="D2" s="325"/>
      <c r="E2" s="325"/>
      <c r="F2" s="325"/>
      <c r="G2" s="325"/>
      <c r="H2" s="325"/>
      <c r="I2" s="325"/>
      <c r="J2" s="325"/>
      <c r="K2" s="325"/>
      <c r="L2" s="325"/>
      <c r="M2" s="325"/>
      <c r="N2" s="325"/>
      <c r="O2" s="325"/>
      <c r="P2" s="325"/>
      <c r="Q2" s="325"/>
      <c r="R2" s="325"/>
      <c r="S2" s="325"/>
      <c r="T2" s="325"/>
      <c r="U2" s="325"/>
      <c r="V2" s="325"/>
      <c r="W2" s="325"/>
      <c r="X2" s="325"/>
      <c r="Y2" s="325"/>
      <c r="Z2" s="325"/>
      <c r="AA2" s="325"/>
      <c r="AB2" s="325"/>
      <c r="AC2" s="325"/>
      <c r="AD2" s="325"/>
      <c r="AE2" s="325"/>
      <c r="AF2" s="325"/>
      <c r="AG2" s="325"/>
      <c r="AH2" s="325"/>
      <c r="AI2" s="325"/>
      <c r="AJ2" s="325"/>
      <c r="AK2" s="325"/>
      <c r="AL2" s="325"/>
      <c r="AM2" s="325"/>
      <c r="AN2" s="325"/>
      <c r="AO2" s="325"/>
      <c r="AP2" s="325"/>
      <c r="AQ2" s="325"/>
      <c r="AR2" s="325"/>
      <c r="AS2" s="325"/>
      <c r="AT2" s="325"/>
      <c r="AU2" s="325"/>
      <c r="AV2" s="325"/>
      <c r="AW2" s="325"/>
      <c r="AX2" s="325"/>
      <c r="AY2" s="325"/>
      <c r="AZ2" s="325"/>
      <c r="BA2" s="325"/>
      <c r="BB2" s="325"/>
      <c r="BC2" s="325"/>
      <c r="BD2" s="325"/>
      <c r="BE2" s="325"/>
      <c r="BF2" s="325"/>
      <c r="BG2" s="325"/>
      <c r="BH2" s="325"/>
      <c r="BI2" s="325"/>
      <c r="BJ2" s="325"/>
      <c r="BK2" s="325"/>
      <c r="BL2" s="324"/>
      <c r="BM2" s="324"/>
      <c r="BN2" s="324"/>
      <c r="BO2" s="324"/>
      <c r="BP2" s="324"/>
      <c r="BQ2" s="324"/>
      <c r="BR2" s="324"/>
      <c r="BS2" s="324"/>
      <c r="BT2" s="324"/>
      <c r="BU2" s="324"/>
      <c r="BV2" s="324"/>
      <c r="BW2" s="324"/>
      <c r="BX2" s="324"/>
      <c r="BY2" s="324"/>
      <c r="BZ2" s="324"/>
      <c r="CA2" s="324"/>
      <c r="CB2" s="324"/>
      <c r="CC2" s="324"/>
      <c r="CD2" s="324"/>
      <c r="CE2" s="324"/>
      <c r="CF2" s="324"/>
      <c r="CG2" s="324"/>
      <c r="CH2" s="324"/>
      <c r="CI2" s="324"/>
      <c r="CJ2" s="324"/>
      <c r="CK2" s="324"/>
      <c r="CL2" s="324"/>
      <c r="CM2" s="324"/>
      <c r="CN2" s="324"/>
      <c r="CO2" s="324"/>
      <c r="CP2" s="324"/>
      <c r="CQ2" s="324"/>
      <c r="CR2" s="324"/>
      <c r="CS2" s="324"/>
      <c r="CT2" s="324"/>
      <c r="CU2" s="324"/>
      <c r="CV2" s="324"/>
      <c r="CW2" s="324"/>
      <c r="CX2" s="324"/>
      <c r="CY2" s="324"/>
      <c r="CZ2" s="324"/>
      <c r="DA2" s="324"/>
      <c r="DB2" s="324"/>
      <c r="DC2" s="324"/>
      <c r="DD2" s="324"/>
      <c r="DE2" s="324"/>
      <c r="DF2" s="324"/>
      <c r="DG2" s="324"/>
      <c r="DH2" s="324"/>
      <c r="DI2" s="324"/>
      <c r="DJ2" s="324"/>
      <c r="DK2" s="324"/>
      <c r="DL2" s="324"/>
      <c r="DM2" s="324"/>
      <c r="DN2" s="324"/>
      <c r="DO2" s="324"/>
      <c r="DP2" s="324"/>
      <c r="DQ2" s="324"/>
      <c r="DR2" s="324"/>
      <c r="DS2" s="324"/>
      <c r="DT2" s="324"/>
      <c r="DU2" s="324"/>
      <c r="DV2" s="324"/>
      <c r="DW2" s="324"/>
      <c r="DX2" s="324"/>
      <c r="DY2" s="324"/>
      <c r="DZ2" s="324"/>
      <c r="EA2" s="324"/>
      <c r="EB2" s="324"/>
      <c r="EC2" s="324"/>
      <c r="ED2" s="324"/>
      <c r="EE2" s="324"/>
      <c r="EF2" s="324"/>
      <c r="EG2" s="324"/>
      <c r="EH2" s="324"/>
      <c r="EI2" s="324"/>
      <c r="EJ2" s="324"/>
      <c r="EK2" s="324"/>
      <c r="EL2" s="324"/>
      <c r="EM2" s="324"/>
      <c r="EN2" s="324"/>
      <c r="EO2" s="324"/>
      <c r="EP2" s="324"/>
      <c r="EQ2" s="324"/>
      <c r="ER2" s="324"/>
      <c r="ES2" s="324"/>
      <c r="ET2" s="324"/>
      <c r="EU2" s="324"/>
      <c r="EV2" s="324"/>
      <c r="EW2" s="324"/>
      <c r="EX2" s="324"/>
      <c r="EY2" s="324"/>
      <c r="EZ2" s="324"/>
      <c r="FA2" s="324"/>
      <c r="FB2" s="324"/>
      <c r="FC2" s="324"/>
      <c r="FD2" s="324"/>
      <c r="FE2" s="324"/>
      <c r="FF2" s="324"/>
      <c r="FG2" s="324"/>
      <c r="FH2" s="324"/>
      <c r="FI2" s="324"/>
      <c r="FJ2" s="324"/>
      <c r="FK2" s="324"/>
      <c r="FL2" s="324"/>
      <c r="FM2" s="324"/>
      <c r="FN2" s="324"/>
      <c r="FO2" s="324"/>
      <c r="FP2" s="324"/>
      <c r="FQ2" s="324"/>
      <c r="FR2" s="324"/>
      <c r="FS2" s="324"/>
      <c r="FT2" s="324"/>
      <c r="FU2" s="324"/>
      <c r="FV2" s="324"/>
      <c r="FW2" s="324"/>
      <c r="FX2" s="324"/>
      <c r="FY2" s="324"/>
      <c r="FZ2" s="324"/>
      <c r="GA2" s="324"/>
      <c r="GB2" s="324"/>
      <c r="GC2" s="324"/>
      <c r="GD2" s="324"/>
      <c r="GE2" s="324"/>
      <c r="GF2" s="324"/>
      <c r="GG2" s="324"/>
      <c r="GH2" s="324"/>
      <c r="GI2" s="324"/>
      <c r="GJ2" s="324"/>
      <c r="GK2" s="324"/>
      <c r="GL2" s="324"/>
      <c r="GM2" s="324"/>
      <c r="GN2" s="324"/>
      <c r="GO2" s="324"/>
      <c r="GP2" s="324"/>
      <c r="GQ2" s="324"/>
      <c r="GR2" s="324"/>
      <c r="GS2" s="324"/>
      <c r="GT2" s="324"/>
      <c r="GU2" s="324"/>
      <c r="GV2" s="324"/>
      <c r="GW2" s="324"/>
      <c r="GX2" s="324"/>
      <c r="GY2" s="324"/>
      <c r="GZ2" s="324"/>
      <c r="HA2" s="324"/>
      <c r="HB2" s="324"/>
      <c r="HC2" s="324"/>
      <c r="HD2" s="324"/>
      <c r="HE2" s="324"/>
      <c r="HF2" s="324"/>
      <c r="HG2" s="324"/>
      <c r="HH2" s="324"/>
      <c r="HI2" s="324"/>
      <c r="HJ2" s="324"/>
      <c r="HK2" s="324"/>
      <c r="HL2" s="324"/>
      <c r="HM2" s="324"/>
      <c r="HN2" s="324"/>
      <c r="HO2" s="324"/>
      <c r="HP2" s="324"/>
      <c r="HQ2" s="324"/>
      <c r="HR2" s="324"/>
      <c r="HS2" s="324"/>
      <c r="HT2" s="324"/>
      <c r="HU2" s="324"/>
      <c r="HV2" s="324"/>
      <c r="HW2" s="324"/>
      <c r="HX2" s="324"/>
      <c r="HY2" s="324"/>
      <c r="HZ2" s="324"/>
      <c r="IA2" s="324"/>
      <c r="IB2" s="324"/>
      <c r="IC2" s="324"/>
      <c r="ID2" s="324"/>
      <c r="IE2" s="324"/>
      <c r="IF2" s="324"/>
      <c r="IG2" s="324"/>
      <c r="IH2" s="324"/>
      <c r="II2" s="324"/>
      <c r="IJ2" s="324"/>
      <c r="IK2" s="324"/>
      <c r="IL2" s="324"/>
      <c r="IM2" s="324"/>
      <c r="IN2" s="324"/>
      <c r="IO2" s="324"/>
      <c r="IP2" s="324"/>
      <c r="IQ2" s="324"/>
      <c r="IR2" s="324"/>
    </row>
    <row r="3" spans="1:252">
      <c r="A3" s="322"/>
      <c r="B3" s="322"/>
      <c r="C3" s="286"/>
      <c r="D3" s="322"/>
      <c r="E3" s="322"/>
      <c r="F3" s="322"/>
      <c r="G3" s="322"/>
      <c r="H3" s="322"/>
      <c r="I3" s="322"/>
      <c r="J3" s="322"/>
      <c r="K3" s="322"/>
      <c r="L3" s="322"/>
      <c r="M3" s="322"/>
      <c r="N3" s="322"/>
      <c r="O3" s="322"/>
      <c r="P3" s="322"/>
      <c r="Q3" s="322"/>
      <c r="R3" s="322"/>
      <c r="S3" s="322"/>
      <c r="T3" s="322"/>
      <c r="U3" s="322"/>
      <c r="V3" s="322"/>
      <c r="W3" s="322"/>
      <c r="X3" s="322"/>
      <c r="Y3" s="322"/>
      <c r="Z3" s="322"/>
      <c r="AA3" s="322"/>
      <c r="AB3" s="322"/>
      <c r="AC3" s="322"/>
      <c r="AD3" s="322"/>
      <c r="AE3" s="322"/>
      <c r="AF3" s="322"/>
      <c r="AG3" s="322"/>
      <c r="AH3" s="322"/>
      <c r="AI3" s="322"/>
      <c r="AJ3" s="322"/>
      <c r="AK3" s="322"/>
      <c r="AL3" s="322"/>
      <c r="AM3" s="322"/>
      <c r="AN3" s="322"/>
      <c r="AO3" s="322"/>
      <c r="AP3" s="322"/>
      <c r="AQ3" s="322"/>
      <c r="AR3" s="322"/>
      <c r="AS3" s="322"/>
      <c r="AT3" s="322"/>
      <c r="AU3" s="322"/>
      <c r="AV3" s="322"/>
      <c r="AW3" s="322"/>
      <c r="AX3" s="322"/>
      <c r="AY3" s="322"/>
      <c r="AZ3" s="322"/>
      <c r="BA3" s="322"/>
      <c r="BB3" s="322"/>
      <c r="BC3" s="322"/>
      <c r="BD3" s="322"/>
      <c r="BE3" s="322"/>
      <c r="BF3" s="322"/>
      <c r="BG3" s="322"/>
      <c r="BH3" s="322"/>
      <c r="BI3" s="322"/>
      <c r="BJ3" s="322"/>
      <c r="BK3" s="322"/>
      <c r="BL3" s="322"/>
      <c r="BM3" s="322"/>
      <c r="BN3" s="322"/>
      <c r="BO3" s="322"/>
      <c r="BP3" s="322"/>
      <c r="BQ3" s="322"/>
      <c r="BR3" s="322"/>
      <c r="BS3" s="322"/>
      <c r="BT3" s="322"/>
      <c r="BU3" s="322"/>
      <c r="BV3" s="322"/>
      <c r="BW3" s="322"/>
      <c r="BX3" s="322"/>
      <c r="BY3" s="322"/>
      <c r="BZ3" s="322"/>
      <c r="CA3" s="322"/>
      <c r="CB3" s="322"/>
      <c r="CC3" s="322"/>
      <c r="CD3" s="322"/>
      <c r="CE3" s="322"/>
      <c r="CF3" s="322"/>
      <c r="CG3" s="322"/>
      <c r="CH3" s="322"/>
      <c r="CI3" s="322"/>
      <c r="CJ3" s="322"/>
      <c r="CK3" s="322"/>
      <c r="CL3" s="322"/>
      <c r="CM3" s="322"/>
      <c r="CN3" s="322"/>
      <c r="CO3" s="322"/>
      <c r="CP3" s="322"/>
      <c r="CQ3" s="322"/>
      <c r="CR3" s="322"/>
      <c r="CS3" s="322"/>
      <c r="CT3" s="322"/>
      <c r="CU3" s="322"/>
      <c r="CV3" s="322"/>
      <c r="CW3" s="322"/>
      <c r="CX3" s="322"/>
      <c r="CY3" s="322"/>
      <c r="CZ3" s="322"/>
      <c r="DA3" s="322"/>
      <c r="DB3" s="322"/>
      <c r="DC3" s="322"/>
      <c r="DD3" s="322"/>
      <c r="DE3" s="322"/>
      <c r="DF3" s="322"/>
      <c r="DG3" s="322"/>
      <c r="DH3" s="322"/>
      <c r="DI3" s="322"/>
      <c r="DJ3" s="322"/>
      <c r="DK3" s="322"/>
      <c r="DL3" s="322"/>
      <c r="DM3" s="322"/>
      <c r="DN3" s="322"/>
      <c r="DO3" s="322"/>
      <c r="DP3" s="322"/>
      <c r="DQ3" s="322"/>
      <c r="DR3" s="322"/>
      <c r="DS3" s="322"/>
      <c r="DT3" s="322"/>
      <c r="DU3" s="322"/>
      <c r="DV3" s="322"/>
      <c r="DW3" s="322"/>
      <c r="DX3" s="322"/>
      <c r="DY3" s="322"/>
      <c r="DZ3" s="322"/>
      <c r="EA3" s="322"/>
      <c r="EB3" s="322"/>
      <c r="EC3" s="322"/>
      <c r="ED3" s="322"/>
      <c r="EE3" s="322"/>
      <c r="EF3" s="322"/>
      <c r="EG3" s="322"/>
      <c r="EH3" s="322"/>
      <c r="EI3" s="322"/>
      <c r="EJ3" s="322"/>
      <c r="EK3" s="322"/>
      <c r="EL3" s="322"/>
      <c r="EM3" s="322"/>
      <c r="EN3" s="322"/>
      <c r="EO3" s="322"/>
      <c r="EP3" s="322"/>
      <c r="EQ3" s="322"/>
      <c r="ER3" s="322"/>
      <c r="ES3" s="322"/>
      <c r="ET3" s="322"/>
      <c r="EU3" s="322"/>
      <c r="EV3" s="322"/>
      <c r="EW3" s="322"/>
      <c r="EX3" s="322"/>
      <c r="EY3" s="322"/>
      <c r="EZ3" s="322"/>
      <c r="FA3" s="322"/>
      <c r="FB3" s="322"/>
      <c r="FC3" s="322"/>
      <c r="FD3" s="322"/>
      <c r="FE3" s="322"/>
      <c r="FF3" s="322"/>
      <c r="FG3" s="322"/>
      <c r="FH3" s="322"/>
      <c r="FI3" s="322"/>
      <c r="FJ3" s="322"/>
      <c r="FK3" s="322"/>
      <c r="FL3" s="322"/>
      <c r="FM3" s="322"/>
      <c r="FN3" s="322"/>
      <c r="FO3" s="322"/>
      <c r="FP3" s="322"/>
      <c r="FQ3" s="322"/>
      <c r="FR3" s="322"/>
      <c r="FS3" s="322"/>
      <c r="FT3" s="322"/>
      <c r="FU3" s="322"/>
      <c r="FV3" s="322"/>
      <c r="FW3" s="322"/>
      <c r="FX3" s="322"/>
      <c r="FY3" s="322"/>
      <c r="FZ3" s="322"/>
      <c r="GA3" s="322"/>
      <c r="GB3" s="322"/>
      <c r="GC3" s="322"/>
      <c r="GD3" s="322"/>
      <c r="GE3" s="322"/>
      <c r="GF3" s="322"/>
      <c r="GG3" s="322"/>
      <c r="GH3" s="322"/>
      <c r="GI3" s="322"/>
      <c r="GJ3" s="322"/>
      <c r="GK3" s="322"/>
      <c r="GL3" s="322"/>
      <c r="GM3" s="322"/>
      <c r="GN3" s="322"/>
      <c r="GO3" s="322"/>
      <c r="GP3" s="322"/>
      <c r="GQ3" s="322"/>
      <c r="GR3" s="322"/>
      <c r="GS3" s="322"/>
      <c r="GT3" s="322"/>
      <c r="GU3" s="322"/>
      <c r="GV3" s="322"/>
      <c r="GW3" s="322"/>
      <c r="GX3" s="322"/>
      <c r="GY3" s="322"/>
      <c r="GZ3" s="322"/>
      <c r="HA3" s="322"/>
      <c r="HB3" s="322"/>
      <c r="HC3" s="322"/>
      <c r="HD3" s="322"/>
      <c r="HE3" s="322"/>
      <c r="HF3" s="322"/>
      <c r="HG3" s="322"/>
      <c r="HH3" s="322"/>
      <c r="HI3" s="322"/>
      <c r="HJ3" s="322"/>
      <c r="HK3" s="322"/>
      <c r="HL3" s="322"/>
      <c r="HM3" s="322"/>
      <c r="HN3" s="322"/>
      <c r="HO3" s="322"/>
      <c r="HP3" s="322"/>
      <c r="HQ3" s="322"/>
      <c r="HR3" s="322"/>
      <c r="HS3" s="322"/>
      <c r="HT3" s="322"/>
      <c r="HU3" s="322"/>
      <c r="HV3" s="322"/>
      <c r="HW3" s="322"/>
      <c r="HX3" s="322"/>
      <c r="HY3" s="322"/>
      <c r="HZ3" s="322"/>
      <c r="IA3" s="322"/>
      <c r="IB3" s="322"/>
      <c r="IC3" s="322"/>
      <c r="ID3" s="322"/>
      <c r="IE3" s="322"/>
      <c r="IF3" s="322"/>
      <c r="IG3" s="322"/>
      <c r="IH3" s="322"/>
      <c r="II3" s="322"/>
      <c r="IJ3" s="322"/>
      <c r="IK3" s="322"/>
      <c r="IL3" s="322"/>
      <c r="IM3" s="322"/>
      <c r="IN3" s="322"/>
      <c r="IO3" s="322"/>
      <c r="IP3" s="322"/>
      <c r="IQ3" s="322"/>
      <c r="IR3" s="322"/>
    </row>
    <row r="4" spans="1:252">
      <c r="C4" s="286"/>
      <c r="D4" s="328"/>
      <c r="E4" s="328"/>
      <c r="F4" s="328"/>
      <c r="G4" s="328"/>
      <c r="H4" s="328"/>
      <c r="I4" s="328"/>
      <c r="J4" s="328"/>
      <c r="K4" s="328"/>
      <c r="L4" s="328"/>
      <c r="M4" s="328"/>
      <c r="N4" s="328"/>
      <c r="O4" s="328"/>
      <c r="P4" s="328"/>
      <c r="Q4" s="328"/>
      <c r="R4" s="328"/>
      <c r="S4" s="328"/>
      <c r="T4" s="328"/>
      <c r="U4" s="328"/>
      <c r="V4" s="328"/>
      <c r="W4" s="328"/>
      <c r="X4" s="328"/>
      <c r="Y4" s="328"/>
      <c r="Z4" s="328"/>
      <c r="AA4" s="328"/>
      <c r="AB4" s="328"/>
      <c r="AC4" s="328"/>
      <c r="AD4" s="328"/>
      <c r="AE4" s="328"/>
      <c r="AF4" s="328"/>
      <c r="AG4" s="328"/>
      <c r="AH4" s="328"/>
      <c r="AI4" s="328"/>
      <c r="AJ4" s="328"/>
      <c r="AK4" s="328"/>
      <c r="AL4" s="328"/>
      <c r="AM4" s="328"/>
      <c r="AN4" s="328"/>
      <c r="AO4" s="328"/>
      <c r="AP4" s="328"/>
      <c r="AQ4" s="328"/>
      <c r="AR4" s="328"/>
      <c r="AS4" s="328"/>
      <c r="AT4" s="328"/>
      <c r="AU4" s="328"/>
      <c r="AV4" s="328"/>
      <c r="AW4" s="328"/>
      <c r="AX4" s="328"/>
      <c r="AY4" s="328"/>
      <c r="AZ4" s="328"/>
      <c r="BA4" s="328"/>
      <c r="BB4" s="328"/>
      <c r="BC4" s="328"/>
      <c r="BD4" s="328"/>
      <c r="BE4" s="328"/>
      <c r="BF4" s="328"/>
      <c r="BG4" s="328"/>
      <c r="BH4" s="328"/>
      <c r="BI4" s="328"/>
      <c r="BJ4" s="328"/>
      <c r="BK4" s="328"/>
      <c r="IR4" s="327"/>
    </row>
    <row r="5" spans="1:252">
      <c r="C5" s="286"/>
      <c r="D5" s="328"/>
      <c r="E5" s="328"/>
      <c r="F5" s="328"/>
      <c r="G5" s="328"/>
      <c r="H5" s="328"/>
      <c r="I5" s="328"/>
      <c r="J5" s="328"/>
      <c r="K5" s="328"/>
      <c r="L5" s="328"/>
      <c r="M5" s="328"/>
      <c r="N5" s="328"/>
      <c r="O5" s="328"/>
      <c r="P5" s="328"/>
      <c r="Q5" s="328"/>
      <c r="R5" s="328"/>
      <c r="S5" s="328"/>
      <c r="T5" s="328"/>
      <c r="U5" s="328"/>
      <c r="V5" s="328"/>
      <c r="W5" s="328"/>
      <c r="X5" s="328"/>
      <c r="Y5" s="328"/>
      <c r="Z5" s="328"/>
      <c r="AA5" s="328"/>
      <c r="AB5" s="328"/>
      <c r="AC5" s="328"/>
      <c r="AD5" s="328"/>
      <c r="AE5" s="328"/>
      <c r="AF5" s="328"/>
      <c r="AG5" s="328"/>
      <c r="AH5" s="328"/>
      <c r="AI5" s="328"/>
      <c r="AJ5" s="328"/>
      <c r="AK5" s="328"/>
      <c r="AL5" s="328"/>
      <c r="AM5" s="328"/>
      <c r="AN5" s="328"/>
      <c r="AO5" s="328"/>
      <c r="AP5" s="328"/>
      <c r="AQ5" s="328"/>
      <c r="AR5" s="328"/>
      <c r="AS5" s="328"/>
      <c r="AT5" s="328"/>
      <c r="AU5" s="328"/>
      <c r="AV5" s="328"/>
      <c r="AW5" s="328"/>
      <c r="AX5" s="328"/>
      <c r="AY5" s="328"/>
      <c r="AZ5" s="328"/>
      <c r="BA5" s="328"/>
      <c r="BB5" s="328"/>
      <c r="BC5" s="328"/>
      <c r="BD5" s="328"/>
      <c r="BE5" s="328"/>
      <c r="BF5" s="328"/>
      <c r="BG5" s="328"/>
      <c r="BH5" s="328"/>
      <c r="BI5" s="328"/>
      <c r="BJ5" s="328"/>
      <c r="BK5" s="328"/>
      <c r="IR5" s="327"/>
    </row>
    <row r="6" spans="1:252">
      <c r="C6" s="286"/>
      <c r="D6" s="328"/>
      <c r="E6" s="328"/>
      <c r="F6" s="328"/>
      <c r="G6" s="328"/>
      <c r="H6" s="328"/>
      <c r="I6" s="328"/>
      <c r="J6" s="328"/>
      <c r="K6" s="328"/>
      <c r="L6" s="328"/>
      <c r="M6" s="328"/>
      <c r="N6" s="328"/>
      <c r="O6" s="328"/>
      <c r="P6" s="328"/>
      <c r="Q6" s="328"/>
      <c r="R6" s="328"/>
      <c r="S6" s="328"/>
      <c r="T6" s="328"/>
      <c r="U6" s="328"/>
      <c r="V6" s="328"/>
      <c r="W6" s="328"/>
      <c r="X6" s="328"/>
      <c r="Y6" s="328"/>
      <c r="Z6" s="328"/>
      <c r="AA6" s="328"/>
      <c r="AB6" s="328"/>
      <c r="AC6" s="328"/>
      <c r="AD6" s="328"/>
      <c r="AE6" s="328"/>
      <c r="AF6" s="328"/>
      <c r="AG6" s="328"/>
      <c r="AH6" s="328"/>
      <c r="AI6" s="328"/>
      <c r="AJ6" s="328"/>
      <c r="AK6" s="328"/>
      <c r="AL6" s="328"/>
      <c r="AM6" s="328"/>
      <c r="AN6" s="328"/>
      <c r="AO6" s="328"/>
      <c r="AP6" s="328"/>
      <c r="AQ6" s="328"/>
      <c r="AR6" s="328"/>
      <c r="AS6" s="328"/>
      <c r="AT6" s="328"/>
      <c r="AU6" s="328"/>
      <c r="AV6" s="328"/>
      <c r="AW6" s="328"/>
      <c r="AX6" s="328"/>
      <c r="AY6" s="328"/>
      <c r="AZ6" s="328"/>
      <c r="BA6" s="328"/>
      <c r="BB6" s="328"/>
      <c r="BC6" s="328"/>
      <c r="BD6" s="328"/>
      <c r="BE6" s="328"/>
      <c r="BF6" s="328"/>
      <c r="BG6" s="328"/>
      <c r="BH6" s="328"/>
      <c r="BI6" s="328"/>
      <c r="BJ6" s="328"/>
      <c r="BK6" s="328"/>
      <c r="IR6" s="327"/>
    </row>
    <row r="7" spans="1:252" s="331" customFormat="1">
      <c r="A7" s="327"/>
      <c r="B7" s="329"/>
      <c r="C7" s="316"/>
      <c r="D7" s="330"/>
      <c r="E7" s="330"/>
      <c r="F7" s="330"/>
      <c r="G7" s="330"/>
      <c r="H7" s="330"/>
      <c r="I7" s="330"/>
      <c r="J7" s="330"/>
      <c r="K7" s="330"/>
      <c r="L7" s="330"/>
      <c r="M7" s="330"/>
      <c r="N7" s="330"/>
      <c r="O7" s="330"/>
      <c r="P7" s="330"/>
      <c r="Q7" s="330"/>
      <c r="R7" s="330"/>
      <c r="S7" s="330"/>
      <c r="T7" s="330"/>
      <c r="U7" s="330"/>
      <c r="V7" s="330"/>
      <c r="W7" s="330"/>
      <c r="X7" s="330"/>
      <c r="Y7" s="330"/>
      <c r="Z7" s="330"/>
      <c r="AA7" s="330"/>
      <c r="AB7" s="330"/>
      <c r="AC7" s="330"/>
      <c r="AD7" s="330"/>
      <c r="AE7" s="330"/>
      <c r="AF7" s="330"/>
      <c r="AG7" s="330"/>
      <c r="AH7" s="330"/>
      <c r="AI7" s="330"/>
      <c r="AJ7" s="330"/>
      <c r="AK7" s="330"/>
      <c r="AL7" s="330"/>
      <c r="AM7" s="330"/>
      <c r="AN7" s="330"/>
      <c r="AO7" s="330"/>
      <c r="AP7" s="330"/>
      <c r="AQ7" s="330"/>
      <c r="AR7" s="330"/>
      <c r="AS7" s="330"/>
      <c r="AT7" s="330"/>
      <c r="AU7" s="330"/>
      <c r="AV7" s="330"/>
      <c r="AW7" s="330"/>
      <c r="AX7" s="330"/>
      <c r="AY7" s="330"/>
      <c r="AZ7" s="330"/>
      <c r="BA7" s="330"/>
      <c r="BB7" s="330"/>
      <c r="BC7" s="330"/>
      <c r="BD7" s="330"/>
      <c r="BE7" s="330"/>
      <c r="BF7" s="330"/>
      <c r="BG7" s="330"/>
      <c r="BH7" s="330"/>
      <c r="BI7" s="330"/>
      <c r="BJ7" s="330"/>
      <c r="BK7" s="330"/>
      <c r="BL7" s="327"/>
      <c r="BM7" s="327"/>
      <c r="BN7" s="327"/>
      <c r="BO7" s="327"/>
      <c r="BP7" s="327"/>
      <c r="BQ7" s="327"/>
      <c r="BR7" s="327"/>
      <c r="BS7" s="329"/>
      <c r="BT7" s="329"/>
      <c r="BU7" s="329"/>
      <c r="BV7" s="329"/>
      <c r="BW7" s="329"/>
      <c r="BX7" s="329"/>
      <c r="BY7" s="329"/>
      <c r="BZ7" s="329"/>
      <c r="CA7" s="329"/>
      <c r="CB7" s="329"/>
      <c r="CC7" s="329"/>
      <c r="CD7" s="329"/>
      <c r="CE7" s="329"/>
      <c r="CF7" s="329"/>
      <c r="CG7" s="329"/>
      <c r="CH7" s="329"/>
      <c r="CI7" s="329"/>
      <c r="CJ7" s="329"/>
      <c r="CK7" s="329"/>
      <c r="CL7" s="329"/>
      <c r="CM7" s="329"/>
      <c r="CN7" s="329"/>
      <c r="CO7" s="329"/>
      <c r="CP7" s="329"/>
      <c r="CQ7" s="329"/>
      <c r="CR7" s="329"/>
      <c r="CS7" s="329"/>
      <c r="CT7" s="329"/>
      <c r="CU7" s="329"/>
      <c r="CV7" s="329"/>
      <c r="CW7" s="329"/>
      <c r="CX7" s="329"/>
      <c r="CY7" s="329"/>
      <c r="CZ7" s="329"/>
      <c r="DA7" s="329"/>
      <c r="DB7" s="329"/>
      <c r="DC7" s="329"/>
      <c r="DD7" s="329"/>
      <c r="DE7" s="329"/>
      <c r="DF7" s="329"/>
      <c r="DG7" s="329"/>
      <c r="DH7" s="329"/>
      <c r="DI7" s="329"/>
      <c r="DJ7" s="329"/>
      <c r="DK7" s="329"/>
      <c r="DL7" s="329"/>
      <c r="DM7" s="329"/>
      <c r="DN7" s="329"/>
      <c r="DO7" s="329"/>
      <c r="DP7" s="329"/>
      <c r="DQ7" s="329"/>
      <c r="DR7" s="329"/>
      <c r="DS7" s="329"/>
      <c r="DT7" s="329"/>
      <c r="DU7" s="329"/>
      <c r="DV7" s="329"/>
      <c r="DW7" s="329"/>
      <c r="DX7" s="329"/>
      <c r="DY7" s="329"/>
      <c r="DZ7" s="329"/>
      <c r="EA7" s="329"/>
      <c r="EB7" s="329"/>
      <c r="EC7" s="329"/>
      <c r="ED7" s="329"/>
      <c r="EE7" s="329"/>
      <c r="EF7" s="329"/>
      <c r="EG7" s="329"/>
      <c r="EH7" s="329"/>
      <c r="EI7" s="329"/>
      <c r="EJ7" s="329"/>
      <c r="EK7" s="329"/>
      <c r="EL7" s="329"/>
      <c r="EM7" s="329"/>
      <c r="EN7" s="329"/>
      <c r="EO7" s="329"/>
      <c r="EP7" s="329"/>
      <c r="EQ7" s="329"/>
      <c r="ER7" s="329"/>
      <c r="ES7" s="329"/>
      <c r="ET7" s="329"/>
      <c r="EU7" s="329"/>
      <c r="EV7" s="329"/>
      <c r="EW7" s="329"/>
      <c r="EX7" s="329"/>
      <c r="EY7" s="329"/>
      <c r="EZ7" s="329"/>
      <c r="FA7" s="329"/>
      <c r="FB7" s="329"/>
      <c r="FC7" s="329"/>
      <c r="FD7" s="329"/>
      <c r="FE7" s="329"/>
      <c r="FF7" s="329"/>
      <c r="FG7" s="329"/>
      <c r="FH7" s="329"/>
      <c r="FI7" s="329"/>
      <c r="FJ7" s="329"/>
      <c r="FK7" s="329"/>
      <c r="FL7" s="329"/>
      <c r="FM7" s="329"/>
      <c r="FN7" s="329"/>
      <c r="FO7" s="329"/>
      <c r="FP7" s="329"/>
      <c r="FQ7" s="329"/>
      <c r="FR7" s="329"/>
      <c r="FS7" s="329"/>
      <c r="FT7" s="329"/>
      <c r="FU7" s="329"/>
      <c r="FV7" s="329"/>
      <c r="FW7" s="329"/>
      <c r="FX7" s="329"/>
      <c r="FY7" s="329"/>
      <c r="FZ7" s="329"/>
      <c r="GA7" s="329"/>
      <c r="GB7" s="329"/>
      <c r="GC7" s="329"/>
      <c r="GD7" s="329"/>
      <c r="GE7" s="329"/>
      <c r="GF7" s="329"/>
      <c r="GG7" s="329"/>
      <c r="GH7" s="329"/>
      <c r="GI7" s="329"/>
      <c r="GJ7" s="329"/>
      <c r="GK7" s="329"/>
      <c r="GL7" s="329"/>
      <c r="GM7" s="329"/>
      <c r="GN7" s="329"/>
      <c r="GO7" s="329"/>
      <c r="GP7" s="329"/>
      <c r="GQ7" s="329"/>
      <c r="GR7" s="329"/>
      <c r="GS7" s="329"/>
      <c r="GT7" s="329"/>
      <c r="GU7" s="329"/>
      <c r="GV7" s="329"/>
      <c r="GW7" s="329"/>
      <c r="GX7" s="329"/>
      <c r="GY7" s="329"/>
      <c r="GZ7" s="329"/>
      <c r="HA7" s="329"/>
      <c r="HB7" s="329"/>
      <c r="HC7" s="329"/>
      <c r="HD7" s="329"/>
      <c r="HE7" s="329"/>
      <c r="HF7" s="329"/>
      <c r="HG7" s="329"/>
      <c r="HH7" s="329"/>
      <c r="HI7" s="329"/>
      <c r="HJ7" s="329"/>
      <c r="HK7" s="329"/>
      <c r="HL7" s="329"/>
      <c r="HM7" s="329"/>
      <c r="HN7" s="329"/>
      <c r="HO7" s="329"/>
      <c r="HP7" s="329"/>
      <c r="HQ7" s="329"/>
      <c r="HR7" s="329"/>
      <c r="HS7" s="329"/>
      <c r="HT7" s="329"/>
      <c r="HU7" s="329"/>
      <c r="HV7" s="329"/>
      <c r="HW7" s="329"/>
      <c r="HX7" s="329"/>
      <c r="HY7" s="329"/>
      <c r="HZ7" s="329"/>
      <c r="IA7" s="329"/>
      <c r="IB7" s="329"/>
      <c r="IC7" s="329"/>
      <c r="ID7" s="329"/>
      <c r="IE7" s="329"/>
      <c r="IF7" s="329"/>
      <c r="IG7" s="329"/>
      <c r="IH7" s="329"/>
      <c r="II7" s="329"/>
      <c r="IJ7" s="329"/>
      <c r="IK7" s="329"/>
      <c r="IL7" s="329"/>
      <c r="IM7" s="329"/>
      <c r="IN7" s="329"/>
      <c r="IO7" s="329"/>
      <c r="IP7" s="329"/>
      <c r="IQ7" s="329"/>
      <c r="IR7" s="329"/>
    </row>
    <row r="8" spans="1:252">
      <c r="A8" s="322"/>
      <c r="C8" s="286"/>
      <c r="D8" s="328"/>
      <c r="E8" s="328"/>
      <c r="F8" s="328"/>
      <c r="G8" s="328"/>
      <c r="H8" s="328"/>
      <c r="I8" s="328"/>
      <c r="J8" s="328"/>
      <c r="K8" s="328"/>
      <c r="L8" s="328"/>
      <c r="M8" s="328"/>
      <c r="N8" s="328"/>
      <c r="O8" s="328"/>
      <c r="P8" s="328"/>
      <c r="Q8" s="328"/>
      <c r="R8" s="328"/>
      <c r="S8" s="328"/>
      <c r="T8" s="328"/>
      <c r="U8" s="328"/>
      <c r="V8" s="328"/>
      <c r="W8" s="328"/>
      <c r="X8" s="328"/>
      <c r="Y8" s="328"/>
      <c r="Z8" s="328"/>
      <c r="AA8" s="328"/>
      <c r="AB8" s="328"/>
      <c r="AC8" s="328"/>
      <c r="AD8" s="328"/>
      <c r="AE8" s="328"/>
      <c r="AF8" s="328"/>
      <c r="AG8" s="328"/>
      <c r="AH8" s="328"/>
      <c r="AI8" s="328"/>
      <c r="AJ8" s="328"/>
      <c r="AK8" s="328"/>
      <c r="AL8" s="328"/>
      <c r="AM8" s="328"/>
      <c r="AN8" s="328"/>
      <c r="AO8" s="328"/>
      <c r="AP8" s="328"/>
      <c r="AQ8" s="328"/>
      <c r="AR8" s="328"/>
      <c r="AS8" s="328"/>
      <c r="AT8" s="328"/>
      <c r="AU8" s="328"/>
      <c r="AV8" s="328"/>
      <c r="AW8" s="328"/>
      <c r="AX8" s="328"/>
      <c r="AY8" s="328"/>
      <c r="AZ8" s="328"/>
      <c r="BA8" s="328"/>
      <c r="BB8" s="328"/>
      <c r="BC8" s="328"/>
      <c r="BD8" s="328"/>
      <c r="BE8" s="328"/>
      <c r="BF8" s="328"/>
      <c r="BG8" s="328"/>
      <c r="BH8" s="328"/>
      <c r="BI8" s="328"/>
      <c r="BJ8" s="328"/>
      <c r="BK8" s="328"/>
      <c r="BL8" s="322"/>
      <c r="BM8" s="322"/>
      <c r="BN8" s="322"/>
      <c r="BO8" s="322"/>
      <c r="BP8" s="322"/>
      <c r="BQ8" s="322"/>
      <c r="BR8" s="322"/>
      <c r="BS8" s="322"/>
      <c r="BT8" s="322"/>
      <c r="BU8" s="322"/>
      <c r="BV8" s="322"/>
      <c r="BW8" s="322"/>
      <c r="BX8" s="322"/>
      <c r="BY8" s="322"/>
      <c r="BZ8" s="322"/>
      <c r="CA8" s="322"/>
      <c r="CB8" s="322"/>
      <c r="CC8" s="322"/>
      <c r="CD8" s="322"/>
      <c r="CE8" s="322"/>
      <c r="CF8" s="322"/>
      <c r="CG8" s="322"/>
      <c r="CH8" s="322"/>
      <c r="CI8" s="322"/>
      <c r="CJ8" s="322"/>
      <c r="CK8" s="322"/>
      <c r="CL8" s="322"/>
      <c r="CM8" s="322"/>
      <c r="CN8" s="322"/>
      <c r="CO8" s="322"/>
      <c r="CP8" s="322"/>
      <c r="CQ8" s="322"/>
      <c r="CR8" s="322"/>
      <c r="CS8" s="322"/>
      <c r="CT8" s="322"/>
      <c r="CU8" s="322"/>
      <c r="CV8" s="322"/>
      <c r="CW8" s="322"/>
      <c r="CX8" s="322"/>
      <c r="CY8" s="322"/>
      <c r="CZ8" s="322"/>
      <c r="DA8" s="322"/>
      <c r="DB8" s="322"/>
      <c r="DC8" s="322"/>
      <c r="DD8" s="322"/>
      <c r="DE8" s="322"/>
      <c r="DF8" s="322"/>
      <c r="DG8" s="322"/>
      <c r="DH8" s="322"/>
      <c r="DI8" s="322"/>
      <c r="DJ8" s="322"/>
      <c r="DK8" s="322"/>
      <c r="DL8" s="322"/>
      <c r="DM8" s="322"/>
      <c r="DN8" s="322"/>
      <c r="DO8" s="322"/>
      <c r="DP8" s="322"/>
      <c r="DQ8" s="322"/>
      <c r="DR8" s="322"/>
      <c r="DS8" s="322"/>
      <c r="DT8" s="322"/>
      <c r="DU8" s="322"/>
      <c r="DV8" s="322"/>
      <c r="DW8" s="322"/>
      <c r="DX8" s="322"/>
      <c r="DY8" s="322"/>
      <c r="DZ8" s="322"/>
      <c r="EA8" s="322"/>
      <c r="EB8" s="322"/>
      <c r="EC8" s="322"/>
      <c r="ED8" s="322"/>
      <c r="EE8" s="322"/>
      <c r="EF8" s="322"/>
      <c r="EG8" s="322"/>
      <c r="EH8" s="322"/>
      <c r="EI8" s="322"/>
      <c r="EJ8" s="322"/>
      <c r="EK8" s="322"/>
      <c r="EL8" s="322"/>
      <c r="EM8" s="322"/>
      <c r="EN8" s="322"/>
      <c r="EO8" s="322"/>
      <c r="EP8" s="322"/>
      <c r="EQ8" s="322"/>
      <c r="ER8" s="322"/>
      <c r="ES8" s="322"/>
      <c r="ET8" s="322"/>
      <c r="EU8" s="322"/>
      <c r="EV8" s="322"/>
      <c r="EW8" s="322"/>
      <c r="EX8" s="322"/>
      <c r="EY8" s="322"/>
      <c r="EZ8" s="322"/>
      <c r="FA8" s="322"/>
      <c r="FB8" s="322"/>
      <c r="FC8" s="322"/>
      <c r="FD8" s="322"/>
      <c r="FE8" s="322"/>
      <c r="FF8" s="322"/>
      <c r="FG8" s="322"/>
      <c r="FH8" s="322"/>
      <c r="FI8" s="322"/>
      <c r="FJ8" s="322"/>
      <c r="FK8" s="322"/>
      <c r="FL8" s="322"/>
      <c r="FM8" s="322"/>
      <c r="FN8" s="322"/>
      <c r="FO8" s="322"/>
      <c r="FP8" s="322"/>
      <c r="FQ8" s="322"/>
      <c r="FR8" s="322"/>
      <c r="FS8" s="322"/>
      <c r="FT8" s="322"/>
      <c r="FU8" s="322"/>
      <c r="FV8" s="322"/>
      <c r="FW8" s="322"/>
      <c r="FX8" s="322"/>
      <c r="FY8" s="322"/>
      <c r="FZ8" s="322"/>
      <c r="GA8" s="322"/>
      <c r="GB8" s="322"/>
      <c r="GC8" s="322"/>
      <c r="GD8" s="322"/>
      <c r="GE8" s="322"/>
      <c r="GF8" s="322"/>
      <c r="GG8" s="322"/>
      <c r="GH8" s="322"/>
      <c r="GI8" s="322"/>
      <c r="GJ8" s="322"/>
      <c r="GK8" s="322"/>
      <c r="GL8" s="322"/>
      <c r="GM8" s="322"/>
      <c r="GN8" s="322"/>
      <c r="GO8" s="322"/>
      <c r="GP8" s="322"/>
      <c r="GQ8" s="322"/>
      <c r="GR8" s="322"/>
      <c r="GS8" s="322"/>
      <c r="GT8" s="322"/>
      <c r="GU8" s="322"/>
      <c r="GV8" s="322"/>
      <c r="GW8" s="322"/>
      <c r="GX8" s="322"/>
      <c r="GY8" s="322"/>
      <c r="GZ8" s="322"/>
      <c r="HA8" s="322"/>
      <c r="HB8" s="322"/>
      <c r="HC8" s="322"/>
      <c r="HD8" s="322"/>
      <c r="HE8" s="322"/>
      <c r="HF8" s="322"/>
      <c r="HG8" s="322"/>
      <c r="HH8" s="322"/>
      <c r="HI8" s="322"/>
      <c r="HJ8" s="322"/>
      <c r="HK8" s="322"/>
      <c r="HL8" s="322"/>
      <c r="HM8" s="322"/>
      <c r="HN8" s="322"/>
      <c r="HO8" s="322"/>
      <c r="HP8" s="322"/>
      <c r="HQ8" s="322"/>
      <c r="HR8" s="322"/>
      <c r="HS8" s="322"/>
      <c r="HT8" s="322"/>
      <c r="HU8" s="322"/>
      <c r="HV8" s="322"/>
      <c r="HW8" s="322"/>
      <c r="HX8" s="322"/>
      <c r="HY8" s="322"/>
      <c r="HZ8" s="322"/>
      <c r="IA8" s="322"/>
      <c r="IB8" s="322"/>
      <c r="IC8" s="322"/>
      <c r="ID8" s="322"/>
      <c r="IE8" s="322"/>
      <c r="IF8" s="322"/>
      <c r="IG8" s="322"/>
      <c r="IH8" s="322"/>
      <c r="II8" s="322"/>
      <c r="IJ8" s="322"/>
      <c r="IK8" s="322"/>
      <c r="IL8" s="322"/>
      <c r="IM8" s="322"/>
      <c r="IN8" s="322"/>
      <c r="IO8" s="322"/>
      <c r="IP8" s="322"/>
      <c r="IQ8" s="322"/>
      <c r="IR8" s="322"/>
    </row>
    <row r="9" spans="1:252">
      <c r="C9" s="286"/>
      <c r="D9" s="328"/>
      <c r="E9" s="328"/>
      <c r="F9" s="328"/>
      <c r="G9" s="328"/>
      <c r="H9" s="328"/>
      <c r="I9" s="328"/>
      <c r="J9" s="328"/>
      <c r="K9" s="328"/>
      <c r="L9" s="328"/>
      <c r="M9" s="328"/>
      <c r="N9" s="328"/>
      <c r="O9" s="328"/>
      <c r="P9" s="328"/>
      <c r="Q9" s="328"/>
      <c r="R9" s="328"/>
      <c r="S9" s="328"/>
      <c r="T9" s="328"/>
      <c r="U9" s="328"/>
      <c r="V9" s="328"/>
      <c r="W9" s="328"/>
      <c r="X9" s="328"/>
      <c r="Y9" s="328"/>
      <c r="Z9" s="328"/>
      <c r="AA9" s="328"/>
      <c r="AB9" s="328"/>
      <c r="AC9" s="328"/>
      <c r="AD9" s="328"/>
      <c r="AE9" s="328"/>
      <c r="AF9" s="328"/>
      <c r="AG9" s="328"/>
      <c r="AH9" s="328"/>
      <c r="AI9" s="328"/>
      <c r="AJ9" s="328"/>
      <c r="AK9" s="328"/>
      <c r="AL9" s="328"/>
      <c r="AM9" s="328"/>
      <c r="AN9" s="328"/>
      <c r="AO9" s="328"/>
      <c r="AP9" s="328"/>
      <c r="AQ9" s="328"/>
      <c r="AR9" s="328"/>
      <c r="AS9" s="328"/>
      <c r="AT9" s="328"/>
      <c r="AU9" s="328"/>
      <c r="AV9" s="328"/>
      <c r="AW9" s="328"/>
      <c r="AX9" s="328"/>
      <c r="AY9" s="328"/>
      <c r="AZ9" s="328"/>
      <c r="BA9" s="328"/>
      <c r="BB9" s="328"/>
      <c r="BC9" s="328"/>
      <c r="BD9" s="328"/>
      <c r="BE9" s="328"/>
      <c r="BF9" s="328"/>
      <c r="BG9" s="328"/>
      <c r="BH9" s="328"/>
      <c r="BI9" s="328"/>
      <c r="BJ9" s="328"/>
      <c r="BK9" s="328"/>
      <c r="IR9" s="327"/>
    </row>
    <row r="10" spans="1:252" s="331" customFormat="1">
      <c r="A10" s="327"/>
      <c r="B10" s="329"/>
      <c r="C10" s="316"/>
      <c r="D10" s="330"/>
      <c r="E10" s="330"/>
      <c r="F10" s="330"/>
      <c r="G10" s="330"/>
      <c r="H10" s="330"/>
      <c r="I10" s="330"/>
      <c r="J10" s="330"/>
      <c r="K10" s="330"/>
      <c r="L10" s="330"/>
      <c r="M10" s="330"/>
      <c r="N10" s="330"/>
      <c r="O10" s="330"/>
      <c r="P10" s="330"/>
      <c r="Q10" s="330"/>
      <c r="R10" s="330"/>
      <c r="S10" s="330"/>
      <c r="T10" s="330"/>
      <c r="U10" s="330"/>
      <c r="V10" s="330"/>
      <c r="W10" s="330"/>
      <c r="X10" s="330"/>
      <c r="Y10" s="330"/>
      <c r="Z10" s="330"/>
      <c r="AA10" s="330"/>
      <c r="AB10" s="330"/>
      <c r="AC10" s="330"/>
      <c r="AD10" s="330"/>
      <c r="AE10" s="330"/>
      <c r="AF10" s="330"/>
      <c r="AG10" s="330"/>
      <c r="AH10" s="330"/>
      <c r="AI10" s="330"/>
      <c r="AJ10" s="330"/>
      <c r="AK10" s="330"/>
      <c r="AL10" s="330"/>
      <c r="AM10" s="330"/>
      <c r="AN10" s="330"/>
      <c r="AO10" s="330"/>
      <c r="AP10" s="330"/>
      <c r="AQ10" s="330"/>
      <c r="AR10" s="330"/>
      <c r="AS10" s="330"/>
      <c r="AT10" s="330"/>
      <c r="AU10" s="330"/>
      <c r="AV10" s="330"/>
      <c r="AW10" s="330"/>
      <c r="AX10" s="330"/>
      <c r="AY10" s="330"/>
      <c r="AZ10" s="330"/>
      <c r="BA10" s="330"/>
      <c r="BB10" s="330"/>
      <c r="BC10" s="330"/>
      <c r="BD10" s="330"/>
      <c r="BE10" s="330"/>
      <c r="BF10" s="330"/>
      <c r="BG10" s="330"/>
      <c r="BH10" s="330"/>
      <c r="BI10" s="330"/>
      <c r="BJ10" s="330"/>
      <c r="BK10" s="330"/>
      <c r="BL10" s="327"/>
      <c r="BM10" s="327"/>
      <c r="BN10" s="327"/>
      <c r="BO10" s="327"/>
      <c r="BP10" s="327"/>
      <c r="BQ10" s="327"/>
      <c r="BR10" s="327"/>
      <c r="BS10" s="329"/>
      <c r="BT10" s="329"/>
      <c r="BU10" s="329"/>
      <c r="BV10" s="329"/>
      <c r="BW10" s="329"/>
      <c r="BX10" s="329"/>
      <c r="BY10" s="329"/>
      <c r="BZ10" s="329"/>
      <c r="CA10" s="329"/>
      <c r="CB10" s="329"/>
      <c r="CC10" s="329"/>
      <c r="CD10" s="329"/>
      <c r="CE10" s="329"/>
      <c r="CF10" s="329"/>
      <c r="CG10" s="329"/>
      <c r="CH10" s="329"/>
      <c r="CI10" s="329"/>
      <c r="CJ10" s="329"/>
      <c r="CK10" s="329"/>
      <c r="CL10" s="329"/>
      <c r="CM10" s="329"/>
      <c r="CN10" s="329"/>
      <c r="CO10" s="329"/>
      <c r="CP10" s="329"/>
      <c r="CQ10" s="329"/>
      <c r="CR10" s="329"/>
      <c r="CS10" s="329"/>
      <c r="CT10" s="329"/>
      <c r="CU10" s="329"/>
      <c r="CV10" s="329"/>
      <c r="CW10" s="329"/>
      <c r="CX10" s="329"/>
      <c r="CY10" s="329"/>
      <c r="CZ10" s="329"/>
      <c r="DA10" s="329"/>
      <c r="DB10" s="329"/>
      <c r="DC10" s="329"/>
      <c r="DD10" s="329"/>
      <c r="DE10" s="329"/>
      <c r="DF10" s="329"/>
      <c r="DG10" s="329"/>
      <c r="DH10" s="329"/>
      <c r="DI10" s="329"/>
      <c r="DJ10" s="329"/>
      <c r="DK10" s="329"/>
      <c r="DL10" s="329"/>
      <c r="DM10" s="329"/>
      <c r="DN10" s="329"/>
      <c r="DO10" s="329"/>
      <c r="DP10" s="329"/>
      <c r="DQ10" s="329"/>
      <c r="DR10" s="329"/>
      <c r="DS10" s="329"/>
      <c r="DT10" s="329"/>
      <c r="DU10" s="329"/>
      <c r="DV10" s="329"/>
      <c r="DW10" s="329"/>
      <c r="DX10" s="329"/>
      <c r="DY10" s="329"/>
      <c r="DZ10" s="329"/>
      <c r="EA10" s="329"/>
      <c r="EB10" s="329"/>
      <c r="EC10" s="329"/>
      <c r="ED10" s="329"/>
      <c r="EE10" s="329"/>
      <c r="EF10" s="329"/>
      <c r="EG10" s="329"/>
      <c r="EH10" s="329"/>
      <c r="EI10" s="329"/>
      <c r="EJ10" s="329"/>
      <c r="EK10" s="329"/>
      <c r="EL10" s="329"/>
      <c r="EM10" s="329"/>
      <c r="EN10" s="329"/>
      <c r="EO10" s="329"/>
      <c r="EP10" s="329"/>
      <c r="EQ10" s="329"/>
      <c r="ER10" s="329"/>
      <c r="ES10" s="329"/>
      <c r="ET10" s="329"/>
      <c r="EU10" s="329"/>
      <c r="EV10" s="329"/>
      <c r="EW10" s="329"/>
      <c r="EX10" s="329"/>
      <c r="EY10" s="329"/>
      <c r="EZ10" s="329"/>
      <c r="FA10" s="329"/>
      <c r="FB10" s="329"/>
      <c r="FC10" s="329"/>
      <c r="FD10" s="329"/>
      <c r="FE10" s="329"/>
      <c r="FF10" s="329"/>
      <c r="FG10" s="329"/>
      <c r="FH10" s="329"/>
      <c r="FI10" s="329"/>
      <c r="FJ10" s="329"/>
      <c r="FK10" s="329"/>
      <c r="FL10" s="329"/>
      <c r="FM10" s="329"/>
      <c r="FN10" s="329"/>
      <c r="FO10" s="329"/>
      <c r="FP10" s="329"/>
      <c r="FQ10" s="329"/>
      <c r="FR10" s="329"/>
      <c r="FS10" s="329"/>
      <c r="FT10" s="329"/>
      <c r="FU10" s="329"/>
      <c r="FV10" s="329"/>
      <c r="FW10" s="329"/>
      <c r="FX10" s="329"/>
      <c r="FY10" s="329"/>
      <c r="FZ10" s="329"/>
      <c r="GA10" s="329"/>
      <c r="GB10" s="329"/>
      <c r="GC10" s="329"/>
      <c r="GD10" s="329"/>
      <c r="GE10" s="329"/>
      <c r="GF10" s="329"/>
      <c r="GG10" s="329"/>
      <c r="GH10" s="329"/>
      <c r="GI10" s="329"/>
      <c r="GJ10" s="329"/>
      <c r="GK10" s="329"/>
      <c r="GL10" s="329"/>
      <c r="GM10" s="329"/>
      <c r="GN10" s="329"/>
      <c r="GO10" s="329"/>
      <c r="GP10" s="329"/>
      <c r="GQ10" s="329"/>
      <c r="GR10" s="329"/>
      <c r="GS10" s="329"/>
      <c r="GT10" s="329"/>
      <c r="GU10" s="329"/>
      <c r="GV10" s="329"/>
      <c r="GW10" s="329"/>
      <c r="GX10" s="329"/>
      <c r="GY10" s="329"/>
      <c r="GZ10" s="329"/>
      <c r="HA10" s="329"/>
      <c r="HB10" s="329"/>
      <c r="HC10" s="329"/>
      <c r="HD10" s="329"/>
      <c r="HE10" s="329"/>
      <c r="HF10" s="329"/>
      <c r="HG10" s="329"/>
      <c r="HH10" s="329"/>
      <c r="HI10" s="329"/>
      <c r="HJ10" s="329"/>
      <c r="HK10" s="329"/>
      <c r="HL10" s="329"/>
      <c r="HM10" s="329"/>
      <c r="HN10" s="329"/>
      <c r="HO10" s="329"/>
      <c r="HP10" s="329"/>
      <c r="HQ10" s="329"/>
      <c r="HR10" s="329"/>
      <c r="HS10" s="329"/>
      <c r="HT10" s="329"/>
      <c r="HU10" s="329"/>
      <c r="HV10" s="329"/>
      <c r="HW10" s="329"/>
      <c r="HX10" s="329"/>
      <c r="HY10" s="329"/>
      <c r="HZ10" s="329"/>
      <c r="IA10" s="329"/>
      <c r="IB10" s="329"/>
      <c r="IC10" s="329"/>
      <c r="ID10" s="329"/>
      <c r="IE10" s="329"/>
      <c r="IF10" s="329"/>
      <c r="IG10" s="329"/>
      <c r="IH10" s="329"/>
      <c r="II10" s="329"/>
      <c r="IJ10" s="329"/>
      <c r="IK10" s="329"/>
      <c r="IL10" s="329"/>
      <c r="IM10" s="329"/>
      <c r="IN10" s="329"/>
      <c r="IO10" s="329"/>
      <c r="IP10" s="329"/>
      <c r="IQ10" s="329"/>
      <c r="IR10" s="329"/>
    </row>
    <row r="11" spans="1:252">
      <c r="A11" s="322"/>
      <c r="C11" s="286"/>
      <c r="D11" s="328"/>
      <c r="E11" s="328"/>
      <c r="F11" s="328"/>
      <c r="G11" s="328"/>
      <c r="H11" s="328"/>
      <c r="I11" s="328"/>
      <c r="J11" s="328"/>
      <c r="K11" s="328"/>
      <c r="L11" s="328"/>
      <c r="M11" s="328"/>
      <c r="N11" s="328"/>
      <c r="O11" s="328"/>
      <c r="P11" s="328"/>
      <c r="Q11" s="328"/>
      <c r="R11" s="328"/>
      <c r="S11" s="328"/>
      <c r="T11" s="328"/>
      <c r="U11" s="328"/>
      <c r="V11" s="328"/>
      <c r="W11" s="328"/>
      <c r="X11" s="328"/>
      <c r="Y11" s="328"/>
      <c r="Z11" s="328"/>
      <c r="AA11" s="328"/>
      <c r="AB11" s="328"/>
      <c r="AC11" s="328"/>
      <c r="AD11" s="328"/>
      <c r="AE11" s="328"/>
      <c r="AF11" s="328"/>
      <c r="AG11" s="328"/>
      <c r="AH11" s="328"/>
      <c r="AI11" s="328"/>
      <c r="AJ11" s="328"/>
      <c r="AK11" s="328"/>
      <c r="AL11" s="328"/>
      <c r="AM11" s="328"/>
      <c r="AN11" s="328"/>
      <c r="AO11" s="328"/>
      <c r="AP11" s="328"/>
      <c r="AQ11" s="328"/>
      <c r="AR11" s="328"/>
      <c r="AS11" s="328"/>
      <c r="AT11" s="328"/>
      <c r="AU11" s="328"/>
      <c r="AV11" s="328"/>
      <c r="AW11" s="328"/>
      <c r="AX11" s="328"/>
      <c r="AY11" s="328"/>
      <c r="AZ11" s="328"/>
      <c r="BA11" s="328"/>
      <c r="BB11" s="328"/>
      <c r="BC11" s="328"/>
      <c r="BD11" s="328"/>
      <c r="BE11" s="328"/>
      <c r="BF11" s="328"/>
      <c r="BG11" s="328"/>
      <c r="BH11" s="328"/>
      <c r="BI11" s="328"/>
      <c r="BJ11" s="328"/>
      <c r="BK11" s="328"/>
      <c r="BL11" s="322"/>
      <c r="BM11" s="322"/>
      <c r="BN11" s="322"/>
      <c r="BO11" s="322"/>
      <c r="BP11" s="322"/>
      <c r="BQ11" s="322"/>
      <c r="BR11" s="322"/>
      <c r="BS11" s="322"/>
      <c r="BT11" s="322"/>
      <c r="BU11" s="322"/>
      <c r="BV11" s="322"/>
      <c r="BW11" s="322"/>
      <c r="BX11" s="322"/>
      <c r="BY11" s="322"/>
      <c r="BZ11" s="322"/>
      <c r="CA11" s="322"/>
      <c r="CB11" s="322"/>
      <c r="CC11" s="322"/>
      <c r="CD11" s="322"/>
      <c r="CE11" s="322"/>
      <c r="CF11" s="322"/>
      <c r="CG11" s="322"/>
      <c r="CH11" s="322"/>
      <c r="CI11" s="322"/>
      <c r="CJ11" s="322"/>
      <c r="CK11" s="322"/>
      <c r="CL11" s="322"/>
      <c r="CM11" s="322"/>
      <c r="CN11" s="322"/>
      <c r="CO11" s="322"/>
      <c r="CP11" s="322"/>
      <c r="CQ11" s="322"/>
      <c r="CR11" s="322"/>
      <c r="CS11" s="322"/>
      <c r="CT11" s="322"/>
      <c r="CU11" s="322"/>
      <c r="CV11" s="322"/>
      <c r="CW11" s="322"/>
      <c r="CX11" s="322"/>
      <c r="CY11" s="322"/>
      <c r="CZ11" s="322"/>
      <c r="DA11" s="322"/>
      <c r="DB11" s="322"/>
      <c r="DC11" s="322"/>
      <c r="DD11" s="322"/>
      <c r="DE11" s="322"/>
      <c r="DF11" s="322"/>
      <c r="DG11" s="322"/>
      <c r="DH11" s="322"/>
      <c r="DI11" s="322"/>
      <c r="DJ11" s="322"/>
      <c r="DK11" s="322"/>
      <c r="DL11" s="322"/>
      <c r="DM11" s="322"/>
      <c r="DN11" s="322"/>
      <c r="DO11" s="322"/>
      <c r="DP11" s="322"/>
      <c r="DQ11" s="322"/>
      <c r="DR11" s="322"/>
      <c r="DS11" s="322"/>
      <c r="DT11" s="322"/>
      <c r="DU11" s="322"/>
      <c r="DV11" s="322"/>
      <c r="DW11" s="322"/>
      <c r="DX11" s="322"/>
      <c r="DY11" s="322"/>
      <c r="DZ11" s="322"/>
      <c r="EA11" s="322"/>
      <c r="EB11" s="322"/>
      <c r="EC11" s="322"/>
      <c r="ED11" s="322"/>
      <c r="EE11" s="322"/>
      <c r="EF11" s="322"/>
      <c r="EG11" s="322"/>
      <c r="EH11" s="322"/>
      <c r="EI11" s="322"/>
      <c r="EJ11" s="322"/>
      <c r="EK11" s="322"/>
      <c r="EL11" s="322"/>
      <c r="EM11" s="322"/>
      <c r="EN11" s="322"/>
      <c r="EO11" s="322"/>
      <c r="EP11" s="322"/>
      <c r="EQ11" s="322"/>
      <c r="ER11" s="322"/>
      <c r="ES11" s="322"/>
      <c r="ET11" s="322"/>
      <c r="EU11" s="322"/>
      <c r="EV11" s="322"/>
      <c r="EW11" s="322"/>
      <c r="EX11" s="322"/>
      <c r="EY11" s="322"/>
      <c r="EZ11" s="322"/>
      <c r="FA11" s="322"/>
      <c r="FB11" s="322"/>
      <c r="FC11" s="322"/>
      <c r="FD11" s="322"/>
      <c r="FE11" s="322"/>
      <c r="FF11" s="322"/>
      <c r="FG11" s="322"/>
      <c r="FH11" s="322"/>
      <c r="FI11" s="322"/>
      <c r="FJ11" s="322"/>
      <c r="FK11" s="322"/>
      <c r="FL11" s="322"/>
      <c r="FM11" s="322"/>
      <c r="FN11" s="322"/>
      <c r="FO11" s="322"/>
      <c r="FP11" s="322"/>
      <c r="FQ11" s="322"/>
      <c r="FR11" s="322"/>
      <c r="FS11" s="322"/>
      <c r="FT11" s="322"/>
      <c r="FU11" s="322"/>
      <c r="FV11" s="322"/>
      <c r="FW11" s="322"/>
      <c r="FX11" s="322"/>
      <c r="FY11" s="322"/>
      <c r="FZ11" s="322"/>
      <c r="GA11" s="322"/>
      <c r="GB11" s="322"/>
      <c r="GC11" s="322"/>
      <c r="GD11" s="322"/>
      <c r="GE11" s="322"/>
      <c r="GF11" s="322"/>
      <c r="GG11" s="322"/>
      <c r="GH11" s="322"/>
      <c r="GI11" s="322"/>
      <c r="GJ11" s="322"/>
      <c r="GK11" s="322"/>
      <c r="GL11" s="322"/>
      <c r="GM11" s="322"/>
      <c r="GN11" s="322"/>
      <c r="GO11" s="322"/>
      <c r="GP11" s="322"/>
      <c r="GQ11" s="322"/>
      <c r="GR11" s="322"/>
      <c r="GS11" s="322"/>
      <c r="GT11" s="322"/>
      <c r="GU11" s="322"/>
      <c r="GV11" s="322"/>
      <c r="GW11" s="322"/>
      <c r="GX11" s="322"/>
      <c r="GY11" s="322"/>
      <c r="GZ11" s="322"/>
      <c r="HA11" s="322"/>
      <c r="HB11" s="322"/>
      <c r="HC11" s="322"/>
      <c r="HD11" s="322"/>
      <c r="HE11" s="322"/>
      <c r="HF11" s="322"/>
      <c r="HG11" s="322"/>
      <c r="HH11" s="322"/>
      <c r="HI11" s="322"/>
      <c r="HJ11" s="322"/>
      <c r="HK11" s="322"/>
      <c r="HL11" s="322"/>
      <c r="HM11" s="322"/>
      <c r="HN11" s="322"/>
      <c r="HO11" s="322"/>
      <c r="HP11" s="322"/>
      <c r="HQ11" s="322"/>
      <c r="HR11" s="322"/>
      <c r="HS11" s="322"/>
      <c r="HT11" s="322"/>
      <c r="HU11" s="322"/>
      <c r="HV11" s="322"/>
      <c r="HW11" s="322"/>
      <c r="HX11" s="322"/>
      <c r="HY11" s="322"/>
      <c r="HZ11" s="322"/>
      <c r="IA11" s="322"/>
      <c r="IB11" s="322"/>
      <c r="IC11" s="322"/>
      <c r="ID11" s="322"/>
      <c r="IE11" s="322"/>
      <c r="IF11" s="322"/>
      <c r="IG11" s="322"/>
      <c r="IH11" s="322"/>
      <c r="II11" s="322"/>
      <c r="IJ11" s="322"/>
      <c r="IK11" s="322"/>
      <c r="IL11" s="322"/>
      <c r="IM11" s="322"/>
      <c r="IN11" s="322"/>
      <c r="IO11" s="322"/>
      <c r="IP11" s="322"/>
      <c r="IQ11" s="322"/>
      <c r="IR11" s="322"/>
    </row>
    <row r="12" spans="1:252">
      <c r="C12" s="286"/>
      <c r="D12" s="328"/>
      <c r="E12" s="328"/>
      <c r="F12" s="328"/>
      <c r="G12" s="328"/>
      <c r="H12" s="328"/>
      <c r="I12" s="328"/>
      <c r="J12" s="328"/>
      <c r="K12" s="328"/>
      <c r="L12" s="328"/>
      <c r="M12" s="328"/>
      <c r="N12" s="328"/>
      <c r="O12" s="328"/>
      <c r="P12" s="328"/>
      <c r="Q12" s="328"/>
      <c r="R12" s="328"/>
      <c r="S12" s="328"/>
      <c r="T12" s="328"/>
      <c r="U12" s="328"/>
      <c r="V12" s="328"/>
      <c r="W12" s="328"/>
      <c r="X12" s="328"/>
      <c r="Y12" s="328"/>
      <c r="Z12" s="328"/>
      <c r="AA12" s="328"/>
      <c r="AB12" s="328"/>
      <c r="AC12" s="328"/>
      <c r="AD12" s="328"/>
      <c r="AE12" s="328"/>
      <c r="AF12" s="328"/>
      <c r="AG12" s="328"/>
      <c r="AH12" s="328"/>
      <c r="AI12" s="328"/>
      <c r="AJ12" s="328"/>
      <c r="AK12" s="328"/>
      <c r="AL12" s="328"/>
      <c r="AM12" s="328"/>
      <c r="AN12" s="328"/>
      <c r="AO12" s="328"/>
      <c r="AP12" s="328"/>
      <c r="AQ12" s="328"/>
      <c r="AR12" s="328"/>
      <c r="AS12" s="328"/>
      <c r="AT12" s="328"/>
      <c r="AU12" s="328"/>
      <c r="AV12" s="328"/>
      <c r="AW12" s="328"/>
      <c r="AX12" s="328"/>
      <c r="AY12" s="328"/>
      <c r="AZ12" s="328"/>
      <c r="BA12" s="328"/>
      <c r="BB12" s="328"/>
      <c r="BC12" s="328"/>
      <c r="BD12" s="328"/>
      <c r="BE12" s="328"/>
      <c r="BF12" s="328"/>
      <c r="BG12" s="328"/>
      <c r="BH12" s="328"/>
      <c r="BI12" s="328"/>
      <c r="BJ12" s="328"/>
      <c r="BK12" s="328"/>
      <c r="IR12" s="327"/>
    </row>
    <row r="13" spans="1:252">
      <c r="C13" s="286"/>
      <c r="D13" s="328"/>
      <c r="E13" s="328"/>
      <c r="F13" s="328"/>
      <c r="G13" s="328"/>
      <c r="H13" s="328"/>
      <c r="I13" s="328"/>
      <c r="J13" s="328"/>
      <c r="K13" s="328"/>
      <c r="L13" s="328"/>
      <c r="M13" s="328"/>
      <c r="N13" s="328"/>
      <c r="O13" s="328"/>
      <c r="P13" s="328"/>
      <c r="Q13" s="328"/>
      <c r="R13" s="328"/>
      <c r="S13" s="328"/>
      <c r="T13" s="328"/>
      <c r="U13" s="328"/>
      <c r="V13" s="328"/>
      <c r="W13" s="328"/>
      <c r="X13" s="328"/>
      <c r="Y13" s="328"/>
      <c r="Z13" s="328"/>
      <c r="AA13" s="328"/>
      <c r="AB13" s="328"/>
      <c r="AC13" s="328"/>
      <c r="AD13" s="328"/>
      <c r="AE13" s="328"/>
      <c r="AF13" s="328"/>
      <c r="AG13" s="328"/>
      <c r="AH13" s="328"/>
      <c r="AI13" s="328"/>
      <c r="AJ13" s="328"/>
      <c r="AK13" s="328"/>
      <c r="AL13" s="328"/>
      <c r="AM13" s="328"/>
      <c r="AN13" s="328"/>
      <c r="AO13" s="328"/>
      <c r="AP13" s="328"/>
      <c r="AQ13" s="328"/>
      <c r="AR13" s="328"/>
      <c r="AS13" s="328"/>
      <c r="AT13" s="328"/>
      <c r="AU13" s="328"/>
      <c r="AV13" s="328"/>
      <c r="AW13" s="328"/>
      <c r="AX13" s="328"/>
      <c r="AY13" s="328"/>
      <c r="AZ13" s="328"/>
      <c r="BA13" s="328"/>
      <c r="BB13" s="328"/>
      <c r="BC13" s="328"/>
      <c r="BD13" s="328"/>
      <c r="BE13" s="328"/>
      <c r="BF13" s="328"/>
      <c r="BG13" s="328"/>
      <c r="BH13" s="328"/>
      <c r="BI13" s="328"/>
      <c r="BJ13" s="328"/>
      <c r="BK13" s="328"/>
      <c r="IR13" s="327"/>
    </row>
    <row r="14" spans="1:252">
      <c r="C14" s="286"/>
      <c r="D14" s="328"/>
      <c r="E14" s="328"/>
      <c r="F14" s="328"/>
      <c r="G14" s="328"/>
      <c r="H14" s="328"/>
      <c r="I14" s="328"/>
      <c r="J14" s="328"/>
      <c r="K14" s="328"/>
      <c r="L14" s="328"/>
      <c r="M14" s="328"/>
      <c r="N14" s="328"/>
      <c r="O14" s="328"/>
      <c r="P14" s="328"/>
      <c r="Q14" s="328"/>
      <c r="R14" s="328"/>
      <c r="S14" s="328"/>
      <c r="T14" s="328"/>
      <c r="U14" s="328"/>
      <c r="V14" s="328"/>
      <c r="W14" s="328"/>
      <c r="X14" s="328"/>
      <c r="Y14" s="328"/>
      <c r="Z14" s="328"/>
      <c r="AA14" s="328"/>
      <c r="AB14" s="328"/>
      <c r="AC14" s="328"/>
      <c r="AD14" s="328"/>
      <c r="AE14" s="328"/>
      <c r="AF14" s="328"/>
      <c r="AG14" s="328"/>
      <c r="AH14" s="328"/>
      <c r="AI14" s="328"/>
      <c r="AJ14" s="328"/>
      <c r="AK14" s="328"/>
      <c r="AL14" s="328"/>
      <c r="AM14" s="328"/>
      <c r="AN14" s="328"/>
      <c r="AO14" s="328"/>
      <c r="AP14" s="328"/>
      <c r="AQ14" s="328"/>
      <c r="AR14" s="328"/>
      <c r="AS14" s="328"/>
      <c r="AT14" s="328"/>
      <c r="AU14" s="328"/>
      <c r="AV14" s="328"/>
      <c r="AW14" s="328"/>
      <c r="AX14" s="328"/>
      <c r="AY14" s="328"/>
      <c r="AZ14" s="328"/>
      <c r="BA14" s="328"/>
      <c r="BB14" s="328"/>
      <c r="BC14" s="328"/>
      <c r="BD14" s="328"/>
      <c r="BE14" s="328"/>
      <c r="BF14" s="328"/>
      <c r="BG14" s="328"/>
      <c r="BH14" s="328"/>
      <c r="BI14" s="328"/>
      <c r="BJ14" s="328"/>
      <c r="BK14" s="328"/>
      <c r="IR14" s="327"/>
    </row>
    <row r="15" spans="1:252">
      <c r="B15" s="329"/>
      <c r="C15" s="316"/>
      <c r="D15" s="330"/>
      <c r="E15" s="330"/>
      <c r="F15" s="330"/>
      <c r="G15" s="330"/>
      <c r="H15" s="330"/>
      <c r="I15" s="330"/>
      <c r="J15" s="330"/>
      <c r="K15" s="330"/>
      <c r="L15" s="330"/>
      <c r="M15" s="330"/>
      <c r="N15" s="330"/>
      <c r="O15" s="330"/>
      <c r="P15" s="330"/>
      <c r="Q15" s="330"/>
      <c r="R15" s="330"/>
      <c r="S15" s="330"/>
      <c r="T15" s="330"/>
      <c r="U15" s="330"/>
      <c r="V15" s="330"/>
      <c r="W15" s="330"/>
      <c r="X15" s="330"/>
      <c r="Y15" s="330"/>
      <c r="Z15" s="330"/>
      <c r="AA15" s="330"/>
      <c r="AB15" s="330"/>
      <c r="AC15" s="330"/>
      <c r="AD15" s="330"/>
      <c r="AE15" s="330"/>
      <c r="AF15" s="330"/>
      <c r="AG15" s="330"/>
      <c r="AH15" s="330"/>
      <c r="AI15" s="330"/>
      <c r="AJ15" s="330"/>
      <c r="AK15" s="330"/>
      <c r="AL15" s="330"/>
      <c r="AM15" s="330"/>
      <c r="AN15" s="330"/>
      <c r="AO15" s="330"/>
      <c r="AP15" s="330"/>
      <c r="AQ15" s="330"/>
      <c r="AR15" s="330"/>
      <c r="AS15" s="330"/>
      <c r="AT15" s="330"/>
      <c r="AU15" s="330"/>
      <c r="AV15" s="330"/>
      <c r="AW15" s="330"/>
      <c r="AX15" s="330"/>
      <c r="AY15" s="330"/>
      <c r="AZ15" s="330"/>
      <c r="BA15" s="330"/>
      <c r="BB15" s="330"/>
      <c r="BC15" s="330"/>
      <c r="BD15" s="330"/>
      <c r="BE15" s="330"/>
      <c r="BF15" s="330"/>
      <c r="BG15" s="330"/>
      <c r="BH15" s="330"/>
      <c r="BI15" s="330"/>
      <c r="BJ15" s="330"/>
      <c r="BK15" s="330"/>
      <c r="IR15" s="327"/>
    </row>
    <row r="16" spans="1:252">
      <c r="C16" s="286"/>
      <c r="D16" s="328"/>
      <c r="E16" s="328"/>
      <c r="F16" s="328"/>
      <c r="G16" s="328"/>
      <c r="H16" s="328"/>
      <c r="I16" s="328"/>
      <c r="J16" s="328"/>
      <c r="K16" s="328"/>
      <c r="L16" s="328"/>
      <c r="M16" s="328"/>
      <c r="N16" s="328"/>
      <c r="O16" s="328"/>
      <c r="P16" s="328"/>
      <c r="Q16" s="328"/>
      <c r="R16" s="328"/>
      <c r="S16" s="328"/>
      <c r="T16" s="328"/>
      <c r="U16" s="328"/>
      <c r="V16" s="328"/>
      <c r="W16" s="328"/>
      <c r="X16" s="328"/>
      <c r="Y16" s="328"/>
      <c r="Z16" s="328"/>
      <c r="AA16" s="328"/>
      <c r="AB16" s="328"/>
      <c r="AC16" s="328"/>
      <c r="AD16" s="328"/>
      <c r="AE16" s="328"/>
      <c r="AF16" s="328"/>
      <c r="AG16" s="328"/>
      <c r="AH16" s="328"/>
      <c r="AI16" s="328"/>
      <c r="AJ16" s="328"/>
      <c r="AK16" s="328"/>
      <c r="AL16" s="328"/>
      <c r="AM16" s="328"/>
      <c r="AN16" s="328"/>
      <c r="AO16" s="328"/>
      <c r="AP16" s="328"/>
      <c r="AQ16" s="328"/>
      <c r="AR16" s="328"/>
      <c r="AS16" s="328"/>
      <c r="AT16" s="328"/>
      <c r="AU16" s="328"/>
      <c r="AV16" s="328"/>
      <c r="AW16" s="328"/>
      <c r="AX16" s="328"/>
      <c r="AY16" s="328"/>
      <c r="AZ16" s="328"/>
      <c r="BA16" s="328"/>
      <c r="BB16" s="328"/>
      <c r="BC16" s="328"/>
      <c r="BD16" s="328"/>
      <c r="BE16" s="328"/>
      <c r="BF16" s="328"/>
      <c r="BG16" s="328"/>
      <c r="BH16" s="328"/>
      <c r="BI16" s="328"/>
      <c r="BJ16" s="328"/>
      <c r="BK16" s="328"/>
      <c r="IR16" s="327"/>
    </row>
    <row r="17" spans="1:252">
      <c r="C17" s="286"/>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328"/>
      <c r="AB17" s="328"/>
      <c r="AC17" s="328"/>
      <c r="AD17" s="328"/>
      <c r="AE17" s="328"/>
      <c r="AF17" s="328"/>
      <c r="AG17" s="328"/>
      <c r="AH17" s="328"/>
      <c r="AI17" s="328"/>
      <c r="AJ17" s="328"/>
      <c r="AK17" s="328"/>
      <c r="AL17" s="328"/>
      <c r="AM17" s="328"/>
      <c r="AN17" s="328"/>
      <c r="AO17" s="328"/>
      <c r="AP17" s="328"/>
      <c r="AQ17" s="328"/>
      <c r="AR17" s="328"/>
      <c r="AS17" s="328"/>
      <c r="AT17" s="328"/>
      <c r="AU17" s="328"/>
      <c r="AV17" s="328"/>
      <c r="AW17" s="328"/>
      <c r="AX17" s="328"/>
      <c r="AY17" s="328"/>
      <c r="AZ17" s="328"/>
      <c r="BA17" s="328"/>
      <c r="BB17" s="328"/>
      <c r="BC17" s="328"/>
      <c r="BD17" s="328"/>
      <c r="BE17" s="328"/>
      <c r="BF17" s="328"/>
      <c r="BG17" s="328"/>
      <c r="BH17" s="328"/>
      <c r="BI17" s="328"/>
      <c r="BJ17" s="328"/>
      <c r="BK17" s="328"/>
      <c r="IR17" s="327"/>
    </row>
    <row r="18" spans="1:252">
      <c r="B18" s="329"/>
      <c r="C18" s="316"/>
      <c r="D18" s="330"/>
      <c r="E18" s="330"/>
      <c r="F18" s="330"/>
      <c r="G18" s="330"/>
      <c r="H18" s="330"/>
      <c r="I18" s="330"/>
      <c r="J18" s="330"/>
      <c r="K18" s="330"/>
      <c r="L18" s="330"/>
      <c r="M18" s="330"/>
      <c r="N18" s="330"/>
      <c r="O18" s="330"/>
      <c r="P18" s="330"/>
      <c r="Q18" s="330"/>
      <c r="R18" s="330"/>
      <c r="S18" s="330"/>
      <c r="T18" s="330"/>
      <c r="U18" s="330"/>
      <c r="V18" s="330"/>
      <c r="W18" s="330"/>
      <c r="X18" s="330"/>
      <c r="Y18" s="330"/>
      <c r="Z18" s="330"/>
      <c r="AA18" s="330"/>
      <c r="AB18" s="330"/>
      <c r="AC18" s="330"/>
      <c r="AD18" s="330"/>
      <c r="AE18" s="330"/>
      <c r="AF18" s="330"/>
      <c r="AG18" s="330"/>
      <c r="AH18" s="330"/>
      <c r="AI18" s="330"/>
      <c r="AJ18" s="330"/>
      <c r="AK18" s="330"/>
      <c r="AL18" s="330"/>
      <c r="AM18" s="330"/>
      <c r="AN18" s="330"/>
      <c r="AO18" s="330"/>
      <c r="AP18" s="330"/>
      <c r="AQ18" s="330"/>
      <c r="AR18" s="330"/>
      <c r="AS18" s="330"/>
      <c r="AT18" s="330"/>
      <c r="AU18" s="330"/>
      <c r="AV18" s="330"/>
      <c r="AW18" s="330"/>
      <c r="AX18" s="330"/>
      <c r="AY18" s="330"/>
      <c r="AZ18" s="330"/>
      <c r="BA18" s="330"/>
      <c r="BB18" s="330"/>
      <c r="BC18" s="330"/>
      <c r="BD18" s="330"/>
      <c r="BE18" s="330"/>
      <c r="BF18" s="330"/>
      <c r="BG18" s="330"/>
      <c r="BH18" s="330"/>
      <c r="BI18" s="330"/>
      <c r="BJ18" s="330"/>
      <c r="BK18" s="330"/>
      <c r="IR18" s="327"/>
    </row>
    <row r="19" spans="1:252">
      <c r="C19" s="286"/>
      <c r="D19" s="328"/>
      <c r="E19" s="328"/>
      <c r="F19" s="328"/>
      <c r="G19" s="328"/>
      <c r="H19" s="328"/>
      <c r="I19" s="328"/>
      <c r="J19" s="328"/>
      <c r="K19" s="328"/>
      <c r="L19" s="328"/>
      <c r="M19" s="328"/>
      <c r="N19" s="328"/>
      <c r="O19" s="328"/>
      <c r="P19" s="328"/>
      <c r="Q19" s="328"/>
      <c r="R19" s="328"/>
      <c r="S19" s="328"/>
      <c r="T19" s="328"/>
      <c r="U19" s="328"/>
      <c r="V19" s="328"/>
      <c r="W19" s="328"/>
      <c r="X19" s="328"/>
      <c r="Y19" s="328"/>
      <c r="Z19" s="328"/>
      <c r="AA19" s="328"/>
      <c r="AB19" s="328"/>
      <c r="AC19" s="328"/>
      <c r="AD19" s="328"/>
      <c r="AE19" s="328"/>
      <c r="AF19" s="328"/>
      <c r="AG19" s="328"/>
      <c r="AH19" s="328"/>
      <c r="AI19" s="328"/>
      <c r="AJ19" s="328"/>
      <c r="AK19" s="328"/>
      <c r="AL19" s="328"/>
      <c r="AM19" s="328"/>
      <c r="AN19" s="328"/>
      <c r="AO19" s="328"/>
      <c r="AP19" s="328"/>
      <c r="AQ19" s="328"/>
      <c r="AR19" s="328"/>
      <c r="AS19" s="328"/>
      <c r="AT19" s="328"/>
      <c r="AU19" s="328"/>
      <c r="AV19" s="328"/>
      <c r="AW19" s="328"/>
      <c r="AX19" s="328"/>
      <c r="AY19" s="328"/>
      <c r="AZ19" s="328"/>
      <c r="BA19" s="328"/>
      <c r="BB19" s="328"/>
      <c r="BC19" s="328"/>
      <c r="BD19" s="328"/>
      <c r="BE19" s="328"/>
      <c r="BF19" s="328"/>
      <c r="BG19" s="328"/>
      <c r="BH19" s="328"/>
      <c r="BI19" s="328"/>
      <c r="BJ19" s="328"/>
      <c r="BK19" s="328"/>
      <c r="IR19" s="327"/>
    </row>
    <row r="20" spans="1:252" s="326" customFormat="1">
      <c r="A20" s="322"/>
      <c r="B20" s="322"/>
      <c r="C20" s="286"/>
      <c r="D20" s="332"/>
      <c r="E20" s="332"/>
      <c r="F20" s="332"/>
      <c r="G20" s="332"/>
      <c r="H20" s="332"/>
      <c r="I20" s="332"/>
      <c r="J20" s="332"/>
      <c r="K20" s="332"/>
      <c r="L20" s="332"/>
      <c r="M20" s="332"/>
      <c r="N20" s="332"/>
      <c r="O20" s="332"/>
      <c r="P20" s="332"/>
      <c r="Q20" s="332"/>
      <c r="R20" s="332"/>
      <c r="S20" s="332"/>
      <c r="T20" s="332"/>
      <c r="U20" s="332"/>
      <c r="V20" s="332"/>
      <c r="W20" s="332"/>
      <c r="X20" s="332"/>
      <c r="Y20" s="332"/>
      <c r="Z20" s="332"/>
      <c r="AA20" s="332"/>
      <c r="AB20" s="332"/>
      <c r="AC20" s="332"/>
      <c r="AD20" s="332"/>
      <c r="AE20" s="332"/>
      <c r="AF20" s="332"/>
      <c r="AG20" s="332"/>
      <c r="AH20" s="332"/>
      <c r="AI20" s="332"/>
      <c r="AJ20" s="332"/>
      <c r="AK20" s="332"/>
      <c r="AL20" s="332"/>
      <c r="AM20" s="332"/>
      <c r="AN20" s="332"/>
      <c r="AO20" s="332"/>
      <c r="AP20" s="332"/>
      <c r="AQ20" s="332"/>
      <c r="AR20" s="332"/>
      <c r="AS20" s="332"/>
      <c r="AT20" s="332"/>
      <c r="AU20" s="332"/>
      <c r="AV20" s="332"/>
      <c r="AW20" s="332"/>
      <c r="AX20" s="332"/>
      <c r="AY20" s="332"/>
      <c r="AZ20" s="332"/>
      <c r="BA20" s="332"/>
      <c r="BB20" s="332"/>
      <c r="BC20" s="332"/>
      <c r="BD20" s="332"/>
      <c r="BE20" s="332"/>
      <c r="BF20" s="332"/>
      <c r="BG20" s="332"/>
      <c r="BH20" s="332"/>
      <c r="BI20" s="332"/>
      <c r="BJ20" s="332"/>
      <c r="BK20" s="332"/>
      <c r="BL20" s="322"/>
      <c r="BM20" s="322"/>
      <c r="BN20" s="322"/>
      <c r="BO20" s="322"/>
      <c r="BP20" s="322"/>
      <c r="BQ20" s="322"/>
      <c r="BR20" s="322"/>
      <c r="BS20" s="322"/>
      <c r="BT20" s="322"/>
      <c r="BU20" s="322"/>
      <c r="BV20" s="322"/>
      <c r="BW20" s="322"/>
      <c r="BX20" s="322"/>
      <c r="BY20" s="322"/>
      <c r="BZ20" s="322"/>
      <c r="CA20" s="322"/>
      <c r="CB20" s="322"/>
      <c r="CC20" s="322"/>
      <c r="CD20" s="322"/>
      <c r="CE20" s="322"/>
      <c r="CF20" s="322"/>
      <c r="CG20" s="322"/>
      <c r="CH20" s="322"/>
      <c r="CI20" s="322"/>
      <c r="CJ20" s="322"/>
      <c r="CK20" s="322"/>
      <c r="CL20" s="322"/>
      <c r="CM20" s="322"/>
      <c r="CN20" s="322"/>
      <c r="CO20" s="322"/>
      <c r="CP20" s="322"/>
      <c r="CQ20" s="322"/>
      <c r="CR20" s="322"/>
      <c r="CS20" s="322"/>
      <c r="CT20" s="322"/>
      <c r="CU20" s="322"/>
      <c r="CV20" s="322"/>
      <c r="CW20" s="322"/>
      <c r="CX20" s="322"/>
      <c r="CY20" s="322"/>
      <c r="CZ20" s="322"/>
      <c r="DA20" s="322"/>
      <c r="DB20" s="322"/>
      <c r="DC20" s="322"/>
      <c r="DD20" s="322"/>
      <c r="DE20" s="322"/>
      <c r="DF20" s="322"/>
      <c r="DG20" s="322"/>
      <c r="DH20" s="322"/>
      <c r="DI20" s="322"/>
      <c r="DJ20" s="322"/>
      <c r="DK20" s="322"/>
      <c r="DL20" s="322"/>
      <c r="DM20" s="322"/>
      <c r="DN20" s="322"/>
      <c r="DO20" s="322"/>
      <c r="DP20" s="322"/>
      <c r="DQ20" s="322"/>
      <c r="DR20" s="322"/>
      <c r="DS20" s="322"/>
      <c r="DT20" s="322"/>
      <c r="DU20" s="322"/>
      <c r="DV20" s="322"/>
      <c r="DW20" s="322"/>
      <c r="DX20" s="322"/>
      <c r="DY20" s="322"/>
      <c r="DZ20" s="322"/>
      <c r="EA20" s="322"/>
      <c r="EB20" s="322"/>
      <c r="EC20" s="322"/>
      <c r="ED20" s="322"/>
      <c r="EE20" s="322"/>
      <c r="EF20" s="322"/>
      <c r="EG20" s="322"/>
      <c r="EH20" s="322"/>
      <c r="EI20" s="322"/>
      <c r="EJ20" s="322"/>
      <c r="EK20" s="322"/>
      <c r="EL20" s="322"/>
      <c r="EM20" s="322"/>
      <c r="EN20" s="322"/>
      <c r="EO20" s="322"/>
      <c r="EP20" s="322"/>
      <c r="EQ20" s="322"/>
      <c r="ER20" s="322"/>
      <c r="ES20" s="322"/>
      <c r="ET20" s="322"/>
      <c r="EU20" s="322"/>
      <c r="EV20" s="322"/>
      <c r="EW20" s="322"/>
      <c r="EX20" s="322"/>
      <c r="EY20" s="322"/>
      <c r="EZ20" s="322"/>
      <c r="FA20" s="322"/>
      <c r="FB20" s="322"/>
      <c r="FC20" s="322"/>
      <c r="FD20" s="322"/>
      <c r="FE20" s="322"/>
      <c r="FF20" s="322"/>
      <c r="FG20" s="322"/>
      <c r="FH20" s="322"/>
      <c r="FI20" s="322"/>
      <c r="FJ20" s="322"/>
      <c r="FK20" s="322"/>
      <c r="FL20" s="322"/>
      <c r="FM20" s="322"/>
      <c r="FN20" s="322"/>
      <c r="FO20" s="322"/>
      <c r="FP20" s="322"/>
      <c r="FQ20" s="322"/>
      <c r="FR20" s="322"/>
      <c r="FS20" s="322"/>
      <c r="FT20" s="322"/>
      <c r="FU20" s="322"/>
      <c r="FV20" s="322"/>
      <c r="FW20" s="322"/>
      <c r="FX20" s="322"/>
      <c r="FY20" s="322"/>
      <c r="FZ20" s="322"/>
      <c r="GA20" s="322"/>
      <c r="GB20" s="322"/>
      <c r="GC20" s="322"/>
      <c r="GD20" s="322"/>
      <c r="GE20" s="322"/>
      <c r="GF20" s="322"/>
      <c r="GG20" s="322"/>
      <c r="GH20" s="322"/>
      <c r="GI20" s="322"/>
      <c r="GJ20" s="322"/>
      <c r="GK20" s="322"/>
      <c r="GL20" s="322"/>
      <c r="GM20" s="322"/>
      <c r="GN20" s="322"/>
      <c r="GO20" s="322"/>
      <c r="GP20" s="322"/>
      <c r="GQ20" s="322"/>
      <c r="GR20" s="322"/>
      <c r="GS20" s="322"/>
      <c r="GT20" s="322"/>
      <c r="GU20" s="322"/>
      <c r="GV20" s="322"/>
      <c r="GW20" s="322"/>
      <c r="GX20" s="322"/>
      <c r="GY20" s="322"/>
      <c r="GZ20" s="322"/>
      <c r="HA20" s="322"/>
      <c r="HB20" s="322"/>
      <c r="HC20" s="322"/>
      <c r="HD20" s="322"/>
      <c r="HE20" s="322"/>
      <c r="HF20" s="322"/>
      <c r="HG20" s="322"/>
      <c r="HH20" s="322"/>
      <c r="HI20" s="322"/>
      <c r="HJ20" s="322"/>
      <c r="HK20" s="322"/>
      <c r="HL20" s="322"/>
      <c r="HM20" s="322"/>
      <c r="HN20" s="322"/>
      <c r="HO20" s="322"/>
      <c r="HP20" s="322"/>
      <c r="HQ20" s="322"/>
      <c r="HR20" s="322"/>
      <c r="HS20" s="322"/>
      <c r="HT20" s="322"/>
      <c r="HU20" s="322"/>
      <c r="HV20" s="322"/>
      <c r="HW20" s="322"/>
      <c r="HX20" s="322"/>
      <c r="HY20" s="322"/>
      <c r="HZ20" s="322"/>
      <c r="IA20" s="322"/>
      <c r="IB20" s="322"/>
      <c r="IC20" s="322"/>
      <c r="ID20" s="322"/>
      <c r="IE20" s="322"/>
      <c r="IF20" s="322"/>
      <c r="IG20" s="322"/>
      <c r="IH20" s="322"/>
      <c r="II20" s="322"/>
      <c r="IJ20" s="322"/>
      <c r="IK20" s="322"/>
      <c r="IL20" s="322"/>
      <c r="IM20" s="322"/>
      <c r="IN20" s="322"/>
      <c r="IO20" s="322"/>
      <c r="IP20" s="322"/>
      <c r="IQ20" s="322"/>
      <c r="IR20" s="322"/>
    </row>
    <row r="21" spans="1:252">
      <c r="A21" s="324"/>
      <c r="B21" s="324"/>
      <c r="C21" s="286"/>
      <c r="D21" s="325"/>
      <c r="E21" s="325"/>
      <c r="F21" s="325"/>
      <c r="G21" s="325"/>
      <c r="H21" s="325"/>
      <c r="I21" s="325"/>
      <c r="J21" s="325"/>
      <c r="K21" s="325"/>
      <c r="L21" s="325"/>
      <c r="M21" s="325"/>
      <c r="N21" s="325"/>
      <c r="O21" s="325"/>
      <c r="P21" s="325"/>
      <c r="Q21" s="325"/>
      <c r="R21" s="325"/>
      <c r="S21" s="325"/>
      <c r="T21" s="325"/>
      <c r="U21" s="325"/>
      <c r="V21" s="325"/>
      <c r="W21" s="325"/>
      <c r="X21" s="325"/>
      <c r="Y21" s="325"/>
      <c r="Z21" s="325"/>
      <c r="AA21" s="325"/>
      <c r="AB21" s="325"/>
      <c r="AC21" s="325"/>
      <c r="AD21" s="325"/>
      <c r="AE21" s="325"/>
      <c r="AF21" s="325"/>
      <c r="AG21" s="325"/>
      <c r="AH21" s="325"/>
      <c r="AI21" s="325"/>
      <c r="AJ21" s="325"/>
      <c r="AK21" s="325"/>
      <c r="AL21" s="325"/>
      <c r="AM21" s="325"/>
      <c r="AN21" s="325"/>
      <c r="AO21" s="325"/>
      <c r="AP21" s="325"/>
      <c r="AQ21" s="325"/>
      <c r="AR21" s="325"/>
      <c r="AS21" s="325"/>
      <c r="AT21" s="325"/>
      <c r="AU21" s="325"/>
      <c r="AV21" s="325"/>
      <c r="AW21" s="325"/>
      <c r="AX21" s="325"/>
      <c r="AY21" s="325"/>
      <c r="AZ21" s="325"/>
      <c r="BA21" s="325"/>
      <c r="BB21" s="325"/>
      <c r="BC21" s="325"/>
      <c r="BD21" s="325"/>
      <c r="BE21" s="325"/>
      <c r="BF21" s="325"/>
      <c r="BG21" s="325"/>
      <c r="BH21" s="325"/>
      <c r="BI21" s="325"/>
      <c r="BJ21" s="325"/>
      <c r="BK21" s="325"/>
      <c r="BL21" s="324"/>
      <c r="BM21" s="324"/>
      <c r="BN21" s="324"/>
      <c r="BO21" s="324"/>
      <c r="BP21" s="324"/>
      <c r="BQ21" s="324"/>
      <c r="BR21" s="324"/>
      <c r="BS21" s="324"/>
      <c r="BT21" s="324"/>
      <c r="BU21" s="324"/>
      <c r="BV21" s="324"/>
      <c r="BW21" s="324"/>
      <c r="BX21" s="324"/>
      <c r="BY21" s="324"/>
      <c r="BZ21" s="324"/>
      <c r="CA21" s="324"/>
      <c r="CB21" s="324"/>
      <c r="CC21" s="324"/>
      <c r="CD21" s="324"/>
      <c r="CE21" s="324"/>
      <c r="CF21" s="324"/>
      <c r="CG21" s="324"/>
      <c r="CH21" s="324"/>
      <c r="CI21" s="324"/>
      <c r="CJ21" s="324"/>
      <c r="CK21" s="324"/>
      <c r="CL21" s="324"/>
      <c r="CM21" s="324"/>
      <c r="CN21" s="324"/>
      <c r="CO21" s="324"/>
      <c r="CP21" s="324"/>
      <c r="CQ21" s="324"/>
      <c r="CR21" s="324"/>
      <c r="CS21" s="324"/>
      <c r="CT21" s="324"/>
      <c r="CU21" s="324"/>
      <c r="CV21" s="324"/>
      <c r="CW21" s="324"/>
      <c r="CX21" s="324"/>
      <c r="CY21" s="324"/>
      <c r="CZ21" s="324"/>
      <c r="DA21" s="324"/>
      <c r="DB21" s="324"/>
      <c r="DC21" s="324"/>
      <c r="DD21" s="324"/>
      <c r="DE21" s="324"/>
      <c r="DF21" s="324"/>
      <c r="DG21" s="324"/>
      <c r="DH21" s="324"/>
      <c r="DI21" s="324"/>
      <c r="DJ21" s="324"/>
      <c r="DK21" s="324"/>
      <c r="DL21" s="324"/>
      <c r="DM21" s="324"/>
      <c r="DN21" s="324"/>
      <c r="DO21" s="324"/>
      <c r="DP21" s="324"/>
      <c r="DQ21" s="324"/>
      <c r="DR21" s="324"/>
      <c r="DS21" s="324"/>
      <c r="DT21" s="324"/>
      <c r="DU21" s="324"/>
      <c r="DV21" s="324"/>
      <c r="DW21" s="324"/>
      <c r="DX21" s="324"/>
      <c r="DY21" s="324"/>
      <c r="DZ21" s="324"/>
      <c r="EA21" s="324"/>
      <c r="EB21" s="324"/>
      <c r="EC21" s="324"/>
      <c r="ED21" s="324"/>
      <c r="EE21" s="324"/>
      <c r="EF21" s="324"/>
      <c r="EG21" s="324"/>
      <c r="EH21" s="324"/>
      <c r="EI21" s="324"/>
      <c r="EJ21" s="324"/>
      <c r="EK21" s="324"/>
      <c r="EL21" s="324"/>
      <c r="EM21" s="324"/>
      <c r="EN21" s="324"/>
      <c r="EO21" s="324"/>
      <c r="EP21" s="324"/>
      <c r="EQ21" s="324"/>
      <c r="ER21" s="324"/>
      <c r="ES21" s="324"/>
      <c r="ET21" s="324"/>
      <c r="EU21" s="324"/>
      <c r="EV21" s="324"/>
      <c r="EW21" s="324"/>
      <c r="EX21" s="324"/>
      <c r="EY21" s="324"/>
      <c r="EZ21" s="324"/>
      <c r="FA21" s="324"/>
      <c r="FB21" s="324"/>
      <c r="FC21" s="324"/>
      <c r="FD21" s="324"/>
      <c r="FE21" s="324"/>
      <c r="FF21" s="324"/>
      <c r="FG21" s="324"/>
      <c r="FH21" s="324"/>
      <c r="FI21" s="324"/>
      <c r="FJ21" s="324"/>
      <c r="FK21" s="324"/>
      <c r="FL21" s="324"/>
      <c r="FM21" s="324"/>
      <c r="FN21" s="324"/>
      <c r="FO21" s="324"/>
      <c r="FP21" s="324"/>
      <c r="FQ21" s="324"/>
      <c r="FR21" s="324"/>
      <c r="FS21" s="324"/>
      <c r="FT21" s="324"/>
      <c r="FU21" s="324"/>
      <c r="FV21" s="324"/>
      <c r="FW21" s="324"/>
      <c r="FX21" s="324"/>
      <c r="FY21" s="324"/>
      <c r="FZ21" s="324"/>
      <c r="GA21" s="324"/>
      <c r="GB21" s="324"/>
      <c r="GC21" s="324"/>
      <c r="GD21" s="324"/>
      <c r="GE21" s="324"/>
      <c r="GF21" s="324"/>
      <c r="GG21" s="324"/>
      <c r="GH21" s="324"/>
      <c r="GI21" s="324"/>
      <c r="GJ21" s="324"/>
      <c r="GK21" s="324"/>
      <c r="GL21" s="324"/>
      <c r="GM21" s="324"/>
      <c r="GN21" s="324"/>
      <c r="GO21" s="324"/>
      <c r="GP21" s="324"/>
      <c r="GQ21" s="324"/>
      <c r="GR21" s="324"/>
      <c r="GS21" s="324"/>
      <c r="GT21" s="324"/>
      <c r="GU21" s="324"/>
      <c r="GV21" s="324"/>
      <c r="GW21" s="324"/>
      <c r="GX21" s="324"/>
      <c r="GY21" s="324"/>
      <c r="GZ21" s="324"/>
      <c r="HA21" s="324"/>
      <c r="HB21" s="324"/>
      <c r="HC21" s="324"/>
      <c r="HD21" s="324"/>
      <c r="HE21" s="324"/>
      <c r="HF21" s="324"/>
      <c r="HG21" s="324"/>
      <c r="HH21" s="324"/>
      <c r="HI21" s="324"/>
      <c r="HJ21" s="324"/>
      <c r="HK21" s="324"/>
      <c r="HL21" s="324"/>
      <c r="HM21" s="324"/>
      <c r="HN21" s="324"/>
      <c r="HO21" s="324"/>
      <c r="HP21" s="324"/>
      <c r="HQ21" s="324"/>
      <c r="HR21" s="324"/>
      <c r="HS21" s="324"/>
      <c r="HT21" s="324"/>
      <c r="HU21" s="324"/>
      <c r="HV21" s="324"/>
      <c r="HW21" s="324"/>
      <c r="HX21" s="324"/>
      <c r="HY21" s="324"/>
      <c r="HZ21" s="324"/>
      <c r="IA21" s="324"/>
      <c r="IB21" s="324"/>
      <c r="IC21" s="324"/>
      <c r="ID21" s="324"/>
      <c r="IE21" s="324"/>
      <c r="IF21" s="324"/>
      <c r="IG21" s="324"/>
      <c r="IH21" s="324"/>
      <c r="II21" s="324"/>
      <c r="IJ21" s="324"/>
      <c r="IK21" s="324"/>
      <c r="IL21" s="324"/>
      <c r="IM21" s="324"/>
      <c r="IN21" s="324"/>
      <c r="IO21" s="324"/>
      <c r="IP21" s="324"/>
      <c r="IQ21" s="324"/>
      <c r="IR21" s="324"/>
    </row>
    <row r="22" spans="1:252">
      <c r="C22" s="286"/>
      <c r="D22" s="328"/>
      <c r="E22" s="328"/>
      <c r="F22" s="328"/>
      <c r="G22" s="328"/>
      <c r="H22" s="328"/>
      <c r="I22" s="328"/>
      <c r="J22" s="328"/>
      <c r="K22" s="328"/>
      <c r="L22" s="328"/>
      <c r="M22" s="328"/>
      <c r="N22" s="328"/>
      <c r="O22" s="328"/>
      <c r="P22" s="328"/>
      <c r="Q22" s="328"/>
      <c r="R22" s="328"/>
      <c r="S22" s="328"/>
      <c r="T22" s="328"/>
      <c r="U22" s="328"/>
      <c r="V22" s="328"/>
      <c r="W22" s="328"/>
      <c r="X22" s="328"/>
      <c r="Y22" s="328"/>
      <c r="Z22" s="328"/>
      <c r="AA22" s="328"/>
      <c r="AB22" s="328"/>
      <c r="AC22" s="328"/>
      <c r="AD22" s="328"/>
      <c r="AE22" s="328"/>
      <c r="AF22" s="328"/>
      <c r="AG22" s="328"/>
      <c r="AH22" s="328"/>
      <c r="AI22" s="328"/>
      <c r="AJ22" s="328"/>
      <c r="AK22" s="328"/>
      <c r="AL22" s="328"/>
      <c r="AM22" s="328"/>
      <c r="AN22" s="328"/>
      <c r="AO22" s="328"/>
      <c r="AP22" s="328"/>
      <c r="AQ22" s="328"/>
      <c r="AR22" s="328"/>
      <c r="AS22" s="328"/>
      <c r="AT22" s="328"/>
      <c r="AU22" s="328"/>
      <c r="AV22" s="328"/>
      <c r="AW22" s="328"/>
      <c r="AX22" s="328"/>
      <c r="AY22" s="328"/>
      <c r="AZ22" s="328"/>
      <c r="BA22" s="328"/>
      <c r="BB22" s="328"/>
      <c r="BC22" s="328"/>
      <c r="BD22" s="328"/>
      <c r="BE22" s="328"/>
      <c r="BF22" s="328"/>
      <c r="BG22" s="328"/>
      <c r="BH22" s="328"/>
      <c r="BI22" s="328"/>
      <c r="BJ22" s="328"/>
      <c r="BK22" s="328"/>
      <c r="IR22" s="327"/>
    </row>
    <row r="23" spans="1:252">
      <c r="C23" s="286"/>
      <c r="D23" s="328"/>
      <c r="E23" s="328"/>
      <c r="F23" s="328"/>
      <c r="G23" s="328"/>
      <c r="H23" s="328"/>
      <c r="I23" s="328"/>
      <c r="J23" s="328"/>
      <c r="K23" s="328"/>
      <c r="L23" s="328"/>
      <c r="M23" s="328"/>
      <c r="N23" s="328"/>
      <c r="O23" s="328"/>
      <c r="P23" s="328"/>
      <c r="Q23" s="328"/>
      <c r="R23" s="328"/>
      <c r="S23" s="328"/>
      <c r="T23" s="328"/>
      <c r="U23" s="328"/>
      <c r="V23" s="328"/>
      <c r="W23" s="328"/>
      <c r="X23" s="328"/>
      <c r="Y23" s="328"/>
      <c r="Z23" s="328"/>
      <c r="AA23" s="328"/>
      <c r="AB23" s="328"/>
      <c r="AC23" s="328"/>
      <c r="AD23" s="328"/>
      <c r="AE23" s="328"/>
      <c r="AF23" s="328"/>
      <c r="AG23" s="328"/>
      <c r="AH23" s="328"/>
      <c r="AI23" s="328"/>
      <c r="AJ23" s="328"/>
      <c r="AK23" s="328"/>
      <c r="AL23" s="328"/>
      <c r="AM23" s="328"/>
      <c r="AN23" s="328"/>
      <c r="AO23" s="328"/>
      <c r="AP23" s="328"/>
      <c r="AQ23" s="328"/>
      <c r="AR23" s="328"/>
      <c r="AS23" s="328"/>
      <c r="AT23" s="328"/>
      <c r="AU23" s="328"/>
      <c r="AV23" s="328"/>
      <c r="AW23" s="328"/>
      <c r="AX23" s="328"/>
      <c r="AY23" s="328"/>
      <c r="AZ23" s="328"/>
      <c r="BA23" s="328"/>
      <c r="BB23" s="328"/>
      <c r="BC23" s="328"/>
      <c r="BD23" s="328"/>
      <c r="BE23" s="328"/>
      <c r="BF23" s="328"/>
      <c r="BG23" s="328"/>
      <c r="BH23" s="328"/>
      <c r="BI23" s="328"/>
      <c r="BJ23" s="328"/>
      <c r="BK23" s="328"/>
      <c r="IR23" s="327"/>
    </row>
    <row r="24" spans="1:252">
      <c r="C24" s="286"/>
      <c r="D24" s="328"/>
      <c r="E24" s="328"/>
      <c r="F24" s="328"/>
      <c r="G24" s="328"/>
      <c r="H24" s="328"/>
      <c r="I24" s="328"/>
      <c r="J24" s="328"/>
      <c r="K24" s="328"/>
      <c r="L24" s="328"/>
      <c r="M24" s="328"/>
      <c r="N24" s="328"/>
      <c r="O24" s="328"/>
      <c r="P24" s="328"/>
      <c r="Q24" s="328"/>
      <c r="R24" s="328"/>
      <c r="S24" s="328"/>
      <c r="T24" s="328"/>
      <c r="U24" s="328"/>
      <c r="V24" s="328"/>
      <c r="W24" s="328"/>
      <c r="X24" s="328"/>
      <c r="Y24" s="328"/>
      <c r="Z24" s="328"/>
      <c r="AA24" s="328"/>
      <c r="AB24" s="328"/>
      <c r="AC24" s="328"/>
      <c r="AD24" s="328"/>
      <c r="AE24" s="328"/>
      <c r="AF24" s="328"/>
      <c r="AG24" s="328"/>
      <c r="AH24" s="328"/>
      <c r="AI24" s="328"/>
      <c r="AJ24" s="328"/>
      <c r="AK24" s="328"/>
      <c r="AL24" s="328"/>
      <c r="AM24" s="328"/>
      <c r="AN24" s="328"/>
      <c r="AO24" s="328"/>
      <c r="AP24" s="328"/>
      <c r="AQ24" s="328"/>
      <c r="AR24" s="328"/>
      <c r="AS24" s="328"/>
      <c r="AT24" s="328"/>
      <c r="AU24" s="328"/>
      <c r="AV24" s="328"/>
      <c r="AW24" s="328"/>
      <c r="AX24" s="328"/>
      <c r="AY24" s="328"/>
      <c r="AZ24" s="328"/>
      <c r="BA24" s="328"/>
      <c r="BB24" s="328"/>
      <c r="BC24" s="328"/>
      <c r="BD24" s="328"/>
      <c r="BE24" s="328"/>
      <c r="BF24" s="328"/>
      <c r="BG24" s="328"/>
      <c r="BH24" s="328"/>
      <c r="BI24" s="328"/>
      <c r="BJ24" s="328"/>
      <c r="BK24" s="328"/>
      <c r="IR24" s="327"/>
    </row>
    <row r="25" spans="1:252" s="331" customFormat="1">
      <c r="A25" s="327"/>
      <c r="B25" s="327"/>
      <c r="C25" s="286"/>
      <c r="D25" s="328"/>
      <c r="E25" s="328"/>
      <c r="F25" s="328"/>
      <c r="G25" s="328"/>
      <c r="H25" s="328"/>
      <c r="I25" s="328"/>
      <c r="J25" s="328"/>
      <c r="K25" s="328"/>
      <c r="L25" s="328"/>
      <c r="M25" s="328"/>
      <c r="N25" s="328"/>
      <c r="O25" s="328"/>
      <c r="P25" s="328"/>
      <c r="Q25" s="328"/>
      <c r="R25" s="328"/>
      <c r="S25" s="328"/>
      <c r="T25" s="328"/>
      <c r="U25" s="328"/>
      <c r="V25" s="328"/>
      <c r="W25" s="328"/>
      <c r="X25" s="328"/>
      <c r="Y25" s="328"/>
      <c r="Z25" s="328"/>
      <c r="AA25" s="328"/>
      <c r="AB25" s="328"/>
      <c r="AC25" s="328"/>
      <c r="AD25" s="328"/>
      <c r="AE25" s="328"/>
      <c r="AF25" s="328"/>
      <c r="AG25" s="328"/>
      <c r="AH25" s="328"/>
      <c r="AI25" s="328"/>
      <c r="AJ25" s="328"/>
      <c r="AK25" s="328"/>
      <c r="AL25" s="328"/>
      <c r="AM25" s="328"/>
      <c r="AN25" s="328"/>
      <c r="AO25" s="328"/>
      <c r="AP25" s="328"/>
      <c r="AQ25" s="328"/>
      <c r="AR25" s="328"/>
      <c r="AS25" s="328"/>
      <c r="AT25" s="328"/>
      <c r="AU25" s="328"/>
      <c r="AV25" s="328"/>
      <c r="AW25" s="328"/>
      <c r="AX25" s="328"/>
      <c r="AY25" s="328"/>
      <c r="AZ25" s="328"/>
      <c r="BA25" s="328"/>
      <c r="BB25" s="328"/>
      <c r="BC25" s="328"/>
      <c r="BD25" s="328"/>
      <c r="BE25" s="328"/>
      <c r="BF25" s="328"/>
      <c r="BG25" s="328"/>
      <c r="BH25" s="328"/>
      <c r="BI25" s="328"/>
      <c r="BJ25" s="328"/>
      <c r="BK25" s="328"/>
      <c r="BL25" s="327"/>
      <c r="BM25" s="327"/>
      <c r="BN25" s="327"/>
      <c r="BO25" s="327"/>
      <c r="BP25" s="327"/>
      <c r="BQ25" s="327"/>
      <c r="BR25" s="327"/>
      <c r="BS25" s="327"/>
      <c r="BT25" s="327"/>
      <c r="BU25" s="327"/>
      <c r="BV25" s="327"/>
      <c r="BW25" s="327"/>
      <c r="BX25" s="327"/>
      <c r="BY25" s="327"/>
      <c r="BZ25" s="327"/>
      <c r="CA25" s="327"/>
      <c r="CB25" s="327"/>
      <c r="CC25" s="327"/>
      <c r="CD25" s="327"/>
      <c r="CE25" s="327"/>
      <c r="CF25" s="327"/>
      <c r="CG25" s="327"/>
      <c r="CH25" s="327"/>
      <c r="CI25" s="327"/>
      <c r="CJ25" s="327"/>
      <c r="CK25" s="327"/>
      <c r="CL25" s="327"/>
      <c r="CM25" s="327"/>
      <c r="CN25" s="327"/>
      <c r="CO25" s="327"/>
      <c r="CP25" s="327"/>
      <c r="CQ25" s="327"/>
      <c r="CR25" s="327"/>
      <c r="CS25" s="327"/>
      <c r="CT25" s="327"/>
      <c r="CU25" s="327"/>
      <c r="CV25" s="327"/>
      <c r="CW25" s="327"/>
      <c r="CX25" s="327"/>
      <c r="CY25" s="327"/>
      <c r="CZ25" s="327"/>
      <c r="DA25" s="327"/>
      <c r="DB25" s="327"/>
      <c r="DC25" s="327"/>
      <c r="DD25" s="327"/>
      <c r="DE25" s="327"/>
      <c r="DF25" s="327"/>
      <c r="DG25" s="327"/>
      <c r="DH25" s="327"/>
      <c r="DI25" s="327"/>
      <c r="DJ25" s="327"/>
      <c r="DK25" s="327"/>
      <c r="DL25" s="327"/>
      <c r="DM25" s="327"/>
      <c r="DN25" s="327"/>
      <c r="DO25" s="327"/>
      <c r="DP25" s="327"/>
      <c r="DQ25" s="327"/>
      <c r="DR25" s="327"/>
      <c r="DS25" s="327"/>
      <c r="DT25" s="327"/>
      <c r="DU25" s="327"/>
      <c r="DV25" s="327"/>
      <c r="DW25" s="327"/>
      <c r="DX25" s="327"/>
      <c r="DY25" s="327"/>
      <c r="DZ25" s="327"/>
      <c r="EA25" s="327"/>
      <c r="EB25" s="327"/>
      <c r="EC25" s="327"/>
      <c r="ED25" s="327"/>
      <c r="EE25" s="327"/>
      <c r="EF25" s="327"/>
      <c r="EG25" s="327"/>
      <c r="EH25" s="327"/>
      <c r="EI25" s="327"/>
      <c r="EJ25" s="327"/>
      <c r="EK25" s="327"/>
      <c r="EL25" s="327"/>
      <c r="EM25" s="327"/>
      <c r="EN25" s="327"/>
      <c r="EO25" s="327"/>
      <c r="EP25" s="327"/>
      <c r="EQ25" s="327"/>
      <c r="ER25" s="327"/>
      <c r="ES25" s="327"/>
      <c r="ET25" s="327"/>
      <c r="EU25" s="327"/>
      <c r="EV25" s="327"/>
      <c r="EW25" s="327"/>
      <c r="EX25" s="327"/>
      <c r="EY25" s="327"/>
      <c r="EZ25" s="327"/>
      <c r="FA25" s="327"/>
      <c r="FB25" s="327"/>
      <c r="FC25" s="327"/>
      <c r="FD25" s="327"/>
      <c r="FE25" s="327"/>
      <c r="FF25" s="327"/>
      <c r="FG25" s="327"/>
      <c r="FH25" s="327"/>
      <c r="FI25" s="327"/>
      <c r="FJ25" s="327"/>
      <c r="FK25" s="327"/>
      <c r="FL25" s="327"/>
      <c r="FM25" s="327"/>
      <c r="FN25" s="327"/>
      <c r="FO25" s="327"/>
      <c r="FP25" s="327"/>
      <c r="FQ25" s="327"/>
      <c r="FR25" s="327"/>
      <c r="FS25" s="327"/>
      <c r="FT25" s="327"/>
      <c r="FU25" s="327"/>
      <c r="FV25" s="327"/>
      <c r="FW25" s="327"/>
      <c r="FX25" s="327"/>
      <c r="FY25" s="327"/>
      <c r="FZ25" s="327"/>
      <c r="GA25" s="327"/>
      <c r="GB25" s="327"/>
      <c r="GC25" s="327"/>
      <c r="GD25" s="327"/>
      <c r="GE25" s="327"/>
      <c r="GF25" s="327"/>
      <c r="GG25" s="327"/>
      <c r="GH25" s="327"/>
      <c r="GI25" s="327"/>
      <c r="GJ25" s="327"/>
      <c r="GK25" s="327"/>
      <c r="GL25" s="327"/>
      <c r="GM25" s="327"/>
      <c r="GN25" s="327"/>
      <c r="GO25" s="327"/>
      <c r="GP25" s="327"/>
      <c r="GQ25" s="327"/>
      <c r="GR25" s="327"/>
      <c r="GS25" s="327"/>
      <c r="GT25" s="327"/>
      <c r="GU25" s="327"/>
      <c r="GV25" s="327"/>
      <c r="GW25" s="327"/>
      <c r="GX25" s="327"/>
      <c r="GY25" s="327"/>
      <c r="GZ25" s="327"/>
      <c r="HA25" s="327"/>
      <c r="HB25" s="327"/>
      <c r="HC25" s="327"/>
      <c r="HD25" s="327"/>
      <c r="HE25" s="327"/>
      <c r="HF25" s="327"/>
      <c r="HG25" s="327"/>
      <c r="HH25" s="327"/>
      <c r="HI25" s="327"/>
      <c r="HJ25" s="327"/>
      <c r="HK25" s="327"/>
      <c r="HL25" s="327"/>
      <c r="HM25" s="327"/>
      <c r="HN25" s="327"/>
      <c r="HO25" s="327"/>
      <c r="HP25" s="327"/>
      <c r="HQ25" s="327"/>
      <c r="HR25" s="327"/>
      <c r="HS25" s="327"/>
      <c r="HT25" s="327"/>
      <c r="HU25" s="327"/>
      <c r="HV25" s="327"/>
      <c r="HW25" s="327"/>
      <c r="HX25" s="327"/>
      <c r="HY25" s="327"/>
      <c r="HZ25" s="327"/>
      <c r="IA25" s="327"/>
      <c r="IB25" s="327"/>
      <c r="IC25" s="327"/>
      <c r="ID25" s="327"/>
      <c r="IE25" s="327"/>
      <c r="IF25" s="327"/>
      <c r="IG25" s="327"/>
      <c r="IH25" s="327"/>
      <c r="II25" s="327"/>
      <c r="IJ25" s="327"/>
      <c r="IK25" s="327"/>
      <c r="IL25" s="327"/>
      <c r="IM25" s="327"/>
      <c r="IN25" s="327"/>
      <c r="IO25" s="327"/>
      <c r="IP25" s="327"/>
      <c r="IQ25" s="327"/>
      <c r="IR25" s="327"/>
    </row>
    <row r="26" spans="1:252">
      <c r="C26" s="286"/>
      <c r="D26" s="328"/>
      <c r="E26" s="328"/>
      <c r="F26" s="328"/>
      <c r="G26" s="328"/>
      <c r="H26" s="328"/>
      <c r="I26" s="328"/>
      <c r="J26" s="328"/>
      <c r="K26" s="328"/>
      <c r="L26" s="328"/>
      <c r="M26" s="328"/>
      <c r="N26" s="328"/>
      <c r="O26" s="328"/>
      <c r="P26" s="328"/>
      <c r="Q26" s="328"/>
      <c r="R26" s="328"/>
      <c r="S26" s="328"/>
      <c r="T26" s="328"/>
      <c r="U26" s="328"/>
      <c r="V26" s="328"/>
      <c r="W26" s="328"/>
      <c r="X26" s="328"/>
      <c r="Y26" s="328"/>
      <c r="Z26" s="328"/>
      <c r="AA26" s="328"/>
      <c r="AB26" s="328"/>
      <c r="AC26" s="328"/>
      <c r="AD26" s="328"/>
      <c r="AE26" s="328"/>
      <c r="AF26" s="328"/>
      <c r="AG26" s="328"/>
      <c r="AH26" s="328"/>
      <c r="AI26" s="328"/>
      <c r="AJ26" s="328"/>
      <c r="AK26" s="328"/>
      <c r="AL26" s="328"/>
      <c r="AM26" s="328"/>
      <c r="AN26" s="328"/>
      <c r="AO26" s="328"/>
      <c r="AP26" s="328"/>
      <c r="AQ26" s="328"/>
      <c r="AR26" s="328"/>
      <c r="AS26" s="328"/>
      <c r="AT26" s="328"/>
      <c r="AU26" s="328"/>
      <c r="AV26" s="328"/>
      <c r="AW26" s="328"/>
      <c r="AX26" s="328"/>
      <c r="AY26" s="328"/>
      <c r="AZ26" s="328"/>
      <c r="BA26" s="328"/>
      <c r="BB26" s="328"/>
      <c r="BC26" s="328"/>
      <c r="BD26" s="328"/>
      <c r="BE26" s="328"/>
      <c r="BF26" s="328"/>
      <c r="BG26" s="328"/>
      <c r="BH26" s="328"/>
      <c r="BI26" s="328"/>
      <c r="BJ26" s="328"/>
      <c r="BK26" s="328"/>
      <c r="BS26" s="329"/>
      <c r="BT26" s="329"/>
      <c r="BU26" s="329"/>
      <c r="BV26" s="329"/>
      <c r="BW26" s="329"/>
      <c r="BX26" s="329"/>
      <c r="BY26" s="329"/>
      <c r="BZ26" s="329"/>
      <c r="CA26" s="329"/>
      <c r="CB26" s="329"/>
      <c r="CC26" s="329"/>
      <c r="CD26" s="329"/>
      <c r="CE26" s="329"/>
      <c r="CF26" s="329"/>
      <c r="CG26" s="329"/>
      <c r="CH26" s="329"/>
      <c r="CI26" s="329"/>
      <c r="CJ26" s="329"/>
      <c r="CK26" s="329"/>
      <c r="CL26" s="329"/>
      <c r="CM26" s="329"/>
      <c r="CN26" s="329"/>
      <c r="CO26" s="329"/>
      <c r="CP26" s="329"/>
      <c r="CQ26" s="329"/>
      <c r="CR26" s="329"/>
      <c r="CS26" s="329"/>
      <c r="CT26" s="329"/>
      <c r="CU26" s="329"/>
      <c r="CV26" s="329"/>
      <c r="CW26" s="329"/>
      <c r="CX26" s="329"/>
      <c r="CY26" s="329"/>
      <c r="CZ26" s="329"/>
      <c r="DA26" s="329"/>
      <c r="DB26" s="329"/>
      <c r="DC26" s="329"/>
      <c r="DD26" s="329"/>
      <c r="DE26" s="329"/>
      <c r="DF26" s="329"/>
      <c r="DG26" s="329"/>
      <c r="DH26" s="329"/>
      <c r="DI26" s="329"/>
      <c r="DJ26" s="329"/>
      <c r="DK26" s="329"/>
      <c r="DL26" s="329"/>
      <c r="DM26" s="329"/>
      <c r="DN26" s="329"/>
      <c r="DO26" s="329"/>
      <c r="DP26" s="329"/>
      <c r="DQ26" s="329"/>
      <c r="DR26" s="329"/>
      <c r="DS26" s="329"/>
      <c r="DT26" s="329"/>
      <c r="DU26" s="329"/>
      <c r="DV26" s="329"/>
      <c r="DW26" s="329"/>
      <c r="DX26" s="329"/>
      <c r="DY26" s="329"/>
      <c r="DZ26" s="329"/>
      <c r="EA26" s="329"/>
      <c r="EB26" s="329"/>
      <c r="EC26" s="329"/>
      <c r="ED26" s="329"/>
      <c r="EE26" s="329"/>
      <c r="EF26" s="329"/>
      <c r="EG26" s="329"/>
      <c r="EH26" s="329"/>
      <c r="EI26" s="329"/>
      <c r="EJ26" s="329"/>
      <c r="EK26" s="329"/>
      <c r="EL26" s="329"/>
      <c r="EM26" s="329"/>
      <c r="EN26" s="329"/>
      <c r="EO26" s="329"/>
      <c r="EP26" s="329"/>
      <c r="EQ26" s="329"/>
      <c r="ER26" s="329"/>
      <c r="ES26" s="329"/>
      <c r="ET26" s="329"/>
      <c r="EU26" s="329"/>
      <c r="EV26" s="329"/>
      <c r="EW26" s="329"/>
      <c r="EX26" s="329"/>
      <c r="EY26" s="329"/>
      <c r="EZ26" s="329"/>
      <c r="FA26" s="329"/>
      <c r="FB26" s="329"/>
      <c r="FC26" s="329"/>
      <c r="FD26" s="329"/>
      <c r="FE26" s="329"/>
      <c r="FF26" s="329"/>
      <c r="FG26" s="329"/>
      <c r="FH26" s="329"/>
      <c r="FI26" s="329"/>
      <c r="FJ26" s="329"/>
      <c r="FK26" s="329"/>
      <c r="FL26" s="329"/>
      <c r="FM26" s="329"/>
      <c r="FN26" s="329"/>
      <c r="FO26" s="329"/>
      <c r="FP26" s="329"/>
      <c r="FQ26" s="329"/>
      <c r="FR26" s="329"/>
      <c r="FS26" s="329"/>
      <c r="FT26" s="329"/>
      <c r="FU26" s="329"/>
      <c r="FV26" s="329"/>
      <c r="FW26" s="329"/>
      <c r="FX26" s="329"/>
      <c r="FY26" s="329"/>
      <c r="FZ26" s="329"/>
      <c r="GA26" s="329"/>
      <c r="GB26" s="329"/>
      <c r="GC26" s="329"/>
      <c r="GD26" s="329"/>
      <c r="GE26" s="329"/>
      <c r="GF26" s="329"/>
      <c r="GG26" s="329"/>
      <c r="GH26" s="329"/>
      <c r="GI26" s="329"/>
      <c r="GJ26" s="329"/>
      <c r="GK26" s="329"/>
      <c r="GL26" s="329"/>
      <c r="GM26" s="329"/>
      <c r="GN26" s="329"/>
      <c r="GO26" s="329"/>
      <c r="GP26" s="329"/>
      <c r="GQ26" s="329"/>
      <c r="GR26" s="329"/>
      <c r="GS26" s="329"/>
      <c r="GT26" s="329"/>
      <c r="GU26" s="329"/>
      <c r="GV26" s="329"/>
      <c r="GW26" s="329"/>
      <c r="GX26" s="329"/>
      <c r="GY26" s="329"/>
      <c r="GZ26" s="329"/>
      <c r="HA26" s="329"/>
      <c r="HB26" s="329"/>
      <c r="HC26" s="329"/>
      <c r="HD26" s="329"/>
      <c r="HE26" s="329"/>
      <c r="HF26" s="329"/>
      <c r="HG26" s="329"/>
      <c r="HH26" s="329"/>
      <c r="HI26" s="329"/>
      <c r="HJ26" s="329"/>
      <c r="HK26" s="329"/>
      <c r="HL26" s="329"/>
      <c r="HM26" s="329"/>
      <c r="HN26" s="329"/>
      <c r="HO26" s="329"/>
      <c r="HP26" s="329"/>
      <c r="HQ26" s="329"/>
      <c r="HR26" s="329"/>
      <c r="HS26" s="329"/>
      <c r="HT26" s="329"/>
      <c r="HU26" s="329"/>
      <c r="HV26" s="329"/>
      <c r="HW26" s="329"/>
      <c r="HX26" s="329"/>
      <c r="HY26" s="329"/>
      <c r="HZ26" s="329"/>
      <c r="IA26" s="329"/>
      <c r="IB26" s="329"/>
      <c r="IC26" s="329"/>
      <c r="ID26" s="329"/>
      <c r="IE26" s="329"/>
      <c r="IF26" s="329"/>
      <c r="IG26" s="329"/>
      <c r="IH26" s="329"/>
      <c r="II26" s="329"/>
      <c r="IJ26" s="329"/>
      <c r="IK26" s="329"/>
      <c r="IL26" s="329"/>
      <c r="IM26" s="329"/>
      <c r="IN26" s="329"/>
      <c r="IO26" s="329"/>
      <c r="IP26" s="329"/>
      <c r="IQ26" s="329"/>
      <c r="IR26" s="329"/>
    </row>
    <row r="27" spans="1:252">
      <c r="B27" s="329"/>
      <c r="C27" s="316"/>
      <c r="D27" s="330"/>
      <c r="E27" s="330"/>
      <c r="F27" s="330"/>
      <c r="G27" s="330"/>
      <c r="H27" s="330"/>
      <c r="I27" s="330"/>
      <c r="J27" s="330"/>
      <c r="K27" s="330"/>
      <c r="L27" s="330"/>
      <c r="M27" s="330"/>
      <c r="N27" s="330"/>
      <c r="O27" s="330"/>
      <c r="P27" s="330"/>
      <c r="Q27" s="330"/>
      <c r="R27" s="330"/>
      <c r="S27" s="330"/>
      <c r="T27" s="330"/>
      <c r="U27" s="330"/>
      <c r="V27" s="330"/>
      <c r="W27" s="330"/>
      <c r="X27" s="330"/>
      <c r="Y27" s="330"/>
      <c r="Z27" s="330"/>
      <c r="AA27" s="330"/>
      <c r="AB27" s="330"/>
      <c r="AC27" s="330"/>
      <c r="AD27" s="330"/>
      <c r="AE27" s="330"/>
      <c r="AF27" s="330"/>
      <c r="AG27" s="330"/>
      <c r="AH27" s="330"/>
      <c r="AI27" s="330"/>
      <c r="AJ27" s="330"/>
      <c r="AK27" s="330"/>
      <c r="AL27" s="330"/>
      <c r="AM27" s="330"/>
      <c r="AN27" s="330"/>
      <c r="AO27" s="330"/>
      <c r="AP27" s="330"/>
      <c r="AQ27" s="330"/>
      <c r="AR27" s="330"/>
      <c r="AS27" s="330"/>
      <c r="AT27" s="330"/>
      <c r="AU27" s="330"/>
      <c r="AV27" s="330"/>
      <c r="AW27" s="330"/>
      <c r="AX27" s="330"/>
      <c r="AY27" s="330"/>
      <c r="AZ27" s="330"/>
      <c r="BA27" s="330"/>
      <c r="BB27" s="330"/>
      <c r="BC27" s="330"/>
      <c r="BD27" s="330"/>
      <c r="BE27" s="330"/>
      <c r="BF27" s="330"/>
      <c r="BG27" s="330"/>
      <c r="BH27" s="330"/>
      <c r="BI27" s="330"/>
      <c r="BJ27" s="330"/>
      <c r="BK27" s="330"/>
      <c r="IR27" s="327"/>
    </row>
    <row r="28" spans="1:252">
      <c r="C28" s="286"/>
      <c r="D28" s="328"/>
      <c r="E28" s="328"/>
      <c r="F28" s="328"/>
      <c r="G28" s="328"/>
      <c r="H28" s="328"/>
      <c r="I28" s="328"/>
      <c r="J28" s="328"/>
      <c r="K28" s="328"/>
      <c r="L28" s="328"/>
      <c r="M28" s="328"/>
      <c r="N28" s="328"/>
      <c r="O28" s="328"/>
      <c r="P28" s="328"/>
      <c r="Q28" s="328"/>
      <c r="R28" s="328"/>
      <c r="S28" s="328"/>
      <c r="T28" s="328"/>
      <c r="U28" s="328"/>
      <c r="V28" s="328"/>
      <c r="W28" s="328"/>
      <c r="X28" s="328"/>
      <c r="Y28" s="328"/>
      <c r="Z28" s="328"/>
      <c r="AA28" s="328"/>
      <c r="AB28" s="328"/>
      <c r="AC28" s="328"/>
      <c r="AD28" s="328"/>
      <c r="AE28" s="328"/>
      <c r="AF28" s="328"/>
      <c r="AG28" s="328"/>
      <c r="AH28" s="328"/>
      <c r="AI28" s="328"/>
      <c r="AJ28" s="328"/>
      <c r="AK28" s="328"/>
      <c r="AL28" s="328"/>
      <c r="AM28" s="328"/>
      <c r="AN28" s="328"/>
      <c r="AO28" s="328"/>
      <c r="AP28" s="328"/>
      <c r="AQ28" s="328"/>
      <c r="AR28" s="328"/>
      <c r="AS28" s="328"/>
      <c r="AT28" s="328"/>
      <c r="AU28" s="328"/>
      <c r="AV28" s="328"/>
      <c r="AW28" s="328"/>
      <c r="AX28" s="328"/>
      <c r="AY28" s="328"/>
      <c r="AZ28" s="328"/>
      <c r="BA28" s="328"/>
      <c r="BB28" s="328"/>
      <c r="BC28" s="328"/>
      <c r="BD28" s="328"/>
      <c r="BE28" s="328"/>
      <c r="BF28" s="328"/>
      <c r="BG28" s="328"/>
      <c r="BH28" s="328"/>
      <c r="BI28" s="328"/>
      <c r="BJ28" s="328"/>
      <c r="BK28" s="328"/>
      <c r="IR28" s="327"/>
    </row>
    <row r="29" spans="1:252">
      <c r="C29" s="286"/>
      <c r="D29" s="328"/>
      <c r="E29" s="328"/>
      <c r="F29" s="328"/>
      <c r="G29" s="328"/>
      <c r="H29" s="328"/>
      <c r="I29" s="328"/>
      <c r="J29" s="328"/>
      <c r="K29" s="328"/>
      <c r="L29" s="328"/>
      <c r="M29" s="328"/>
      <c r="N29" s="328"/>
      <c r="O29" s="328"/>
      <c r="P29" s="328"/>
      <c r="Q29" s="328"/>
      <c r="R29" s="328"/>
      <c r="S29" s="328"/>
      <c r="T29" s="328"/>
      <c r="U29" s="328"/>
      <c r="V29" s="328"/>
      <c r="W29" s="328"/>
      <c r="X29" s="328"/>
      <c r="Y29" s="328"/>
      <c r="Z29" s="328"/>
      <c r="AA29" s="328"/>
      <c r="AB29" s="328"/>
      <c r="AC29" s="328"/>
      <c r="AD29" s="328"/>
      <c r="AE29" s="328"/>
      <c r="AF29" s="328"/>
      <c r="AG29" s="328"/>
      <c r="AH29" s="328"/>
      <c r="AI29" s="328"/>
      <c r="AJ29" s="328"/>
      <c r="AK29" s="328"/>
      <c r="AL29" s="328"/>
      <c r="AM29" s="328"/>
      <c r="AN29" s="328"/>
      <c r="AO29" s="328"/>
      <c r="AP29" s="328"/>
      <c r="AQ29" s="328"/>
      <c r="AR29" s="328"/>
      <c r="AS29" s="328"/>
      <c r="AT29" s="328"/>
      <c r="AU29" s="328"/>
      <c r="AV29" s="328"/>
      <c r="AW29" s="328"/>
      <c r="AX29" s="328"/>
      <c r="AY29" s="328"/>
      <c r="AZ29" s="328"/>
      <c r="BA29" s="328"/>
      <c r="BB29" s="328"/>
      <c r="BC29" s="328"/>
      <c r="BD29" s="328"/>
      <c r="BE29" s="328"/>
      <c r="BF29" s="328"/>
      <c r="BG29" s="328"/>
      <c r="BH29" s="328"/>
      <c r="BI29" s="328"/>
      <c r="BJ29" s="328"/>
      <c r="BK29" s="328"/>
      <c r="IR29" s="327"/>
    </row>
    <row r="30" spans="1:252">
      <c r="C30" s="286"/>
      <c r="D30" s="328"/>
      <c r="E30" s="328"/>
      <c r="F30" s="328"/>
      <c r="G30" s="328"/>
      <c r="H30" s="328"/>
      <c r="I30" s="328"/>
      <c r="J30" s="328"/>
      <c r="K30" s="328"/>
      <c r="L30" s="328"/>
      <c r="M30" s="328"/>
      <c r="N30" s="328"/>
      <c r="O30" s="328"/>
      <c r="P30" s="328"/>
      <c r="Q30" s="328"/>
      <c r="R30" s="328"/>
      <c r="S30" s="328"/>
      <c r="T30" s="328"/>
      <c r="U30" s="328"/>
      <c r="V30" s="328"/>
      <c r="W30" s="328"/>
      <c r="X30" s="328"/>
      <c r="Y30" s="328"/>
      <c r="Z30" s="328"/>
      <c r="AA30" s="328"/>
      <c r="AB30" s="328"/>
      <c r="AC30" s="328"/>
      <c r="AD30" s="328"/>
      <c r="AE30" s="328"/>
      <c r="AF30" s="328"/>
      <c r="AG30" s="328"/>
      <c r="AH30" s="328"/>
      <c r="AI30" s="328"/>
      <c r="AJ30" s="328"/>
      <c r="AK30" s="328"/>
      <c r="AL30" s="328"/>
      <c r="AM30" s="328"/>
      <c r="AN30" s="328"/>
      <c r="AO30" s="328"/>
      <c r="AP30" s="328"/>
      <c r="AQ30" s="328"/>
      <c r="AR30" s="328"/>
      <c r="AS30" s="328"/>
      <c r="AT30" s="328"/>
      <c r="AU30" s="328"/>
      <c r="AV30" s="328"/>
      <c r="AW30" s="328"/>
      <c r="AX30" s="328"/>
      <c r="AY30" s="328"/>
      <c r="AZ30" s="328"/>
      <c r="BA30" s="328"/>
      <c r="BB30" s="328"/>
      <c r="BC30" s="328"/>
      <c r="BD30" s="328"/>
      <c r="BE30" s="328"/>
      <c r="BF30" s="328"/>
      <c r="BG30" s="328"/>
      <c r="BH30" s="328"/>
      <c r="BI30" s="328"/>
      <c r="BJ30" s="328"/>
      <c r="BK30" s="328"/>
      <c r="IR30" s="327"/>
    </row>
    <row r="31" spans="1:252" s="331" customFormat="1">
      <c r="A31" s="327"/>
      <c r="B31" s="327"/>
      <c r="C31" s="286"/>
      <c r="D31" s="328"/>
      <c r="E31" s="328"/>
      <c r="F31" s="328"/>
      <c r="G31" s="328"/>
      <c r="H31" s="328"/>
      <c r="I31" s="328"/>
      <c r="J31" s="328"/>
      <c r="K31" s="328"/>
      <c r="L31" s="328"/>
      <c r="M31" s="328"/>
      <c r="N31" s="328"/>
      <c r="O31" s="328"/>
      <c r="P31" s="328"/>
      <c r="Q31" s="328"/>
      <c r="R31" s="328"/>
      <c r="S31" s="328"/>
      <c r="T31" s="328"/>
      <c r="U31" s="328"/>
      <c r="V31" s="328"/>
      <c r="W31" s="328"/>
      <c r="X31" s="328"/>
      <c r="Y31" s="328"/>
      <c r="Z31" s="328"/>
      <c r="AA31" s="328"/>
      <c r="AB31" s="328"/>
      <c r="AC31" s="328"/>
      <c r="AD31" s="328"/>
      <c r="AE31" s="328"/>
      <c r="AF31" s="328"/>
      <c r="AG31" s="328"/>
      <c r="AH31" s="328"/>
      <c r="AI31" s="328"/>
      <c r="AJ31" s="328"/>
      <c r="AK31" s="328"/>
      <c r="AL31" s="328"/>
      <c r="AM31" s="328"/>
      <c r="AN31" s="328"/>
      <c r="AO31" s="328"/>
      <c r="AP31" s="328"/>
      <c r="AQ31" s="328"/>
      <c r="AR31" s="328"/>
      <c r="AS31" s="328"/>
      <c r="AT31" s="328"/>
      <c r="AU31" s="328"/>
      <c r="AV31" s="328"/>
      <c r="AW31" s="328"/>
      <c r="AX31" s="328"/>
      <c r="AY31" s="328"/>
      <c r="AZ31" s="328"/>
      <c r="BA31" s="328"/>
      <c r="BB31" s="328"/>
      <c r="BC31" s="328"/>
      <c r="BD31" s="328"/>
      <c r="BE31" s="328"/>
      <c r="BF31" s="328"/>
      <c r="BG31" s="328"/>
      <c r="BH31" s="328"/>
      <c r="BI31" s="328"/>
      <c r="BJ31" s="328"/>
      <c r="BK31" s="328"/>
      <c r="BL31" s="327"/>
      <c r="BM31" s="327"/>
      <c r="BN31" s="327"/>
      <c r="BO31" s="327"/>
      <c r="BP31" s="327"/>
      <c r="BQ31" s="327"/>
      <c r="BR31" s="327"/>
      <c r="BS31" s="327"/>
      <c r="BT31" s="327"/>
      <c r="BU31" s="327"/>
      <c r="BV31" s="327"/>
      <c r="BW31" s="327"/>
      <c r="BX31" s="327"/>
      <c r="BY31" s="327"/>
      <c r="BZ31" s="327"/>
      <c r="CA31" s="327"/>
      <c r="CB31" s="327"/>
      <c r="CC31" s="327"/>
      <c r="CD31" s="327"/>
      <c r="CE31" s="327"/>
      <c r="CF31" s="327"/>
      <c r="CG31" s="327"/>
      <c r="CH31" s="327"/>
      <c r="CI31" s="327"/>
      <c r="CJ31" s="327"/>
      <c r="CK31" s="327"/>
      <c r="CL31" s="327"/>
      <c r="CM31" s="327"/>
      <c r="CN31" s="327"/>
      <c r="CO31" s="327"/>
      <c r="CP31" s="327"/>
      <c r="CQ31" s="327"/>
      <c r="CR31" s="327"/>
      <c r="CS31" s="327"/>
      <c r="CT31" s="327"/>
      <c r="CU31" s="327"/>
      <c r="CV31" s="327"/>
      <c r="CW31" s="327"/>
      <c r="CX31" s="327"/>
      <c r="CY31" s="327"/>
      <c r="CZ31" s="327"/>
      <c r="DA31" s="327"/>
      <c r="DB31" s="327"/>
      <c r="DC31" s="327"/>
      <c r="DD31" s="327"/>
      <c r="DE31" s="327"/>
      <c r="DF31" s="327"/>
      <c r="DG31" s="327"/>
      <c r="DH31" s="327"/>
      <c r="DI31" s="327"/>
      <c r="DJ31" s="327"/>
      <c r="DK31" s="327"/>
      <c r="DL31" s="327"/>
      <c r="DM31" s="327"/>
      <c r="DN31" s="327"/>
      <c r="DO31" s="327"/>
      <c r="DP31" s="327"/>
      <c r="DQ31" s="327"/>
      <c r="DR31" s="327"/>
      <c r="DS31" s="327"/>
      <c r="DT31" s="327"/>
      <c r="DU31" s="327"/>
      <c r="DV31" s="327"/>
      <c r="DW31" s="327"/>
      <c r="DX31" s="327"/>
      <c r="DY31" s="327"/>
      <c r="DZ31" s="327"/>
      <c r="EA31" s="327"/>
      <c r="EB31" s="327"/>
      <c r="EC31" s="327"/>
      <c r="ED31" s="327"/>
      <c r="EE31" s="327"/>
      <c r="EF31" s="327"/>
      <c r="EG31" s="327"/>
      <c r="EH31" s="327"/>
      <c r="EI31" s="327"/>
      <c r="EJ31" s="327"/>
      <c r="EK31" s="327"/>
      <c r="EL31" s="327"/>
      <c r="EM31" s="327"/>
      <c r="EN31" s="327"/>
      <c r="EO31" s="327"/>
      <c r="EP31" s="327"/>
      <c r="EQ31" s="327"/>
      <c r="ER31" s="327"/>
      <c r="ES31" s="327"/>
      <c r="ET31" s="327"/>
      <c r="EU31" s="327"/>
      <c r="EV31" s="327"/>
      <c r="EW31" s="327"/>
      <c r="EX31" s="327"/>
      <c r="EY31" s="327"/>
      <c r="EZ31" s="327"/>
      <c r="FA31" s="327"/>
      <c r="FB31" s="327"/>
      <c r="FC31" s="327"/>
      <c r="FD31" s="327"/>
      <c r="FE31" s="327"/>
      <c r="FF31" s="327"/>
      <c r="FG31" s="327"/>
      <c r="FH31" s="327"/>
      <c r="FI31" s="327"/>
      <c r="FJ31" s="327"/>
      <c r="FK31" s="327"/>
      <c r="FL31" s="327"/>
      <c r="FM31" s="327"/>
      <c r="FN31" s="327"/>
      <c r="FO31" s="327"/>
      <c r="FP31" s="327"/>
      <c r="FQ31" s="327"/>
      <c r="FR31" s="327"/>
      <c r="FS31" s="327"/>
      <c r="FT31" s="327"/>
      <c r="FU31" s="327"/>
      <c r="FV31" s="327"/>
      <c r="FW31" s="327"/>
      <c r="FX31" s="327"/>
      <c r="FY31" s="327"/>
      <c r="FZ31" s="327"/>
      <c r="GA31" s="327"/>
      <c r="GB31" s="327"/>
      <c r="GC31" s="327"/>
      <c r="GD31" s="327"/>
      <c r="GE31" s="327"/>
      <c r="GF31" s="327"/>
      <c r="GG31" s="327"/>
      <c r="GH31" s="327"/>
      <c r="GI31" s="327"/>
      <c r="GJ31" s="327"/>
      <c r="GK31" s="327"/>
      <c r="GL31" s="327"/>
      <c r="GM31" s="327"/>
      <c r="GN31" s="327"/>
      <c r="GO31" s="327"/>
      <c r="GP31" s="327"/>
      <c r="GQ31" s="327"/>
      <c r="GR31" s="327"/>
      <c r="GS31" s="327"/>
      <c r="GT31" s="327"/>
      <c r="GU31" s="327"/>
      <c r="GV31" s="327"/>
      <c r="GW31" s="327"/>
      <c r="GX31" s="327"/>
      <c r="GY31" s="327"/>
      <c r="GZ31" s="327"/>
      <c r="HA31" s="327"/>
      <c r="HB31" s="327"/>
      <c r="HC31" s="327"/>
      <c r="HD31" s="327"/>
      <c r="HE31" s="327"/>
      <c r="HF31" s="327"/>
      <c r="HG31" s="327"/>
      <c r="HH31" s="327"/>
      <c r="HI31" s="327"/>
      <c r="HJ31" s="327"/>
      <c r="HK31" s="327"/>
      <c r="HL31" s="327"/>
      <c r="HM31" s="327"/>
      <c r="HN31" s="327"/>
      <c r="HO31" s="327"/>
      <c r="HP31" s="327"/>
      <c r="HQ31" s="327"/>
      <c r="HR31" s="327"/>
      <c r="HS31" s="327"/>
      <c r="HT31" s="327"/>
      <c r="HU31" s="327"/>
      <c r="HV31" s="327"/>
      <c r="HW31" s="327"/>
      <c r="HX31" s="327"/>
      <c r="HY31" s="327"/>
      <c r="HZ31" s="327"/>
      <c r="IA31" s="327"/>
      <c r="IB31" s="327"/>
      <c r="IC31" s="327"/>
      <c r="ID31" s="327"/>
      <c r="IE31" s="327"/>
      <c r="IF31" s="327"/>
      <c r="IG31" s="327"/>
      <c r="IH31" s="327"/>
      <c r="II31" s="327"/>
      <c r="IJ31" s="327"/>
      <c r="IK31" s="327"/>
      <c r="IL31" s="327"/>
      <c r="IM31" s="327"/>
      <c r="IN31" s="327"/>
      <c r="IO31" s="327"/>
      <c r="IP31" s="327"/>
      <c r="IQ31" s="327"/>
      <c r="IR31" s="327"/>
    </row>
    <row r="32" spans="1:252">
      <c r="C32" s="286"/>
      <c r="D32" s="328"/>
      <c r="E32" s="328"/>
      <c r="F32" s="328"/>
      <c r="G32" s="328"/>
      <c r="H32" s="328"/>
      <c r="I32" s="328"/>
      <c r="J32" s="328"/>
      <c r="K32" s="328"/>
      <c r="L32" s="328"/>
      <c r="M32" s="328"/>
      <c r="N32" s="328"/>
      <c r="O32" s="328"/>
      <c r="P32" s="328"/>
      <c r="Q32" s="328"/>
      <c r="R32" s="328"/>
      <c r="S32" s="328"/>
      <c r="T32" s="328"/>
      <c r="U32" s="328"/>
      <c r="V32" s="328"/>
      <c r="W32" s="328"/>
      <c r="X32" s="328"/>
      <c r="Y32" s="328"/>
      <c r="Z32" s="328"/>
      <c r="AA32" s="328"/>
      <c r="AB32" s="328"/>
      <c r="AC32" s="328"/>
      <c r="AD32" s="328"/>
      <c r="AE32" s="328"/>
      <c r="AF32" s="328"/>
      <c r="AG32" s="328"/>
      <c r="AH32" s="328"/>
      <c r="AI32" s="328"/>
      <c r="AJ32" s="328"/>
      <c r="AK32" s="328"/>
      <c r="AL32" s="328"/>
      <c r="AM32" s="328"/>
      <c r="AN32" s="328"/>
      <c r="AO32" s="328"/>
      <c r="AP32" s="328"/>
      <c r="AQ32" s="328"/>
      <c r="AR32" s="328"/>
      <c r="AS32" s="328"/>
      <c r="AT32" s="328"/>
      <c r="AU32" s="328"/>
      <c r="AV32" s="328"/>
      <c r="AW32" s="328"/>
      <c r="AX32" s="328"/>
      <c r="AY32" s="328"/>
      <c r="AZ32" s="328"/>
      <c r="BA32" s="328"/>
      <c r="BB32" s="328"/>
      <c r="BC32" s="328"/>
      <c r="BD32" s="328"/>
      <c r="BE32" s="328"/>
      <c r="BF32" s="328"/>
      <c r="BG32" s="328"/>
      <c r="BH32" s="328"/>
      <c r="BI32" s="328"/>
      <c r="BJ32" s="328"/>
      <c r="BK32" s="328"/>
      <c r="BL32" s="288"/>
      <c r="BM32" s="288"/>
      <c r="BN32" s="288"/>
      <c r="BO32" s="288"/>
      <c r="BP32" s="288"/>
      <c r="BQ32" s="288"/>
      <c r="BR32" s="288"/>
      <c r="BS32" s="329"/>
      <c r="BT32" s="329"/>
      <c r="BU32" s="329"/>
      <c r="BV32" s="329"/>
      <c r="BW32" s="329"/>
      <c r="BX32" s="329"/>
      <c r="BY32" s="329"/>
      <c r="BZ32" s="329"/>
      <c r="CA32" s="329"/>
      <c r="CB32" s="329"/>
      <c r="CC32" s="329"/>
      <c r="CD32" s="329"/>
      <c r="CE32" s="329"/>
      <c r="CF32" s="329"/>
      <c r="CG32" s="329"/>
      <c r="CH32" s="329"/>
      <c r="CI32" s="329"/>
      <c r="CJ32" s="329"/>
      <c r="CK32" s="329"/>
      <c r="CL32" s="329"/>
      <c r="CM32" s="329"/>
      <c r="CN32" s="329"/>
      <c r="CO32" s="329"/>
      <c r="CP32" s="329"/>
      <c r="CQ32" s="329"/>
      <c r="CR32" s="329"/>
      <c r="CS32" s="329"/>
      <c r="CT32" s="329"/>
      <c r="CU32" s="329"/>
      <c r="CV32" s="329"/>
      <c r="CW32" s="329"/>
      <c r="CX32" s="329"/>
      <c r="CY32" s="329"/>
      <c r="CZ32" s="329"/>
      <c r="DA32" s="329"/>
      <c r="DB32" s="329"/>
      <c r="DC32" s="329"/>
      <c r="DD32" s="329"/>
      <c r="DE32" s="329"/>
      <c r="DF32" s="329"/>
      <c r="DG32" s="329"/>
      <c r="DH32" s="329"/>
      <c r="DI32" s="329"/>
      <c r="DJ32" s="329"/>
      <c r="DK32" s="329"/>
      <c r="DL32" s="329"/>
      <c r="DM32" s="329"/>
      <c r="DN32" s="329"/>
      <c r="DO32" s="329"/>
      <c r="DP32" s="329"/>
      <c r="DQ32" s="329"/>
      <c r="DR32" s="329"/>
      <c r="DS32" s="329"/>
      <c r="DT32" s="329"/>
      <c r="DU32" s="329"/>
      <c r="DV32" s="329"/>
      <c r="DW32" s="329"/>
      <c r="DX32" s="329"/>
      <c r="DY32" s="329"/>
      <c r="DZ32" s="329"/>
      <c r="EA32" s="329"/>
      <c r="EB32" s="329"/>
      <c r="EC32" s="329"/>
      <c r="ED32" s="329"/>
      <c r="EE32" s="329"/>
      <c r="EF32" s="329"/>
      <c r="EG32" s="329"/>
      <c r="EH32" s="329"/>
      <c r="EI32" s="329"/>
      <c r="EJ32" s="329"/>
      <c r="EK32" s="329"/>
      <c r="EL32" s="329"/>
      <c r="EM32" s="329"/>
      <c r="EN32" s="329"/>
      <c r="EO32" s="329"/>
      <c r="EP32" s="329"/>
      <c r="EQ32" s="329"/>
      <c r="ER32" s="329"/>
      <c r="ES32" s="329"/>
      <c r="ET32" s="329"/>
      <c r="EU32" s="329"/>
      <c r="EV32" s="329"/>
      <c r="EW32" s="329"/>
      <c r="EX32" s="329"/>
      <c r="EY32" s="329"/>
      <c r="EZ32" s="329"/>
      <c r="FA32" s="329"/>
      <c r="FB32" s="329"/>
      <c r="FC32" s="329"/>
      <c r="FD32" s="329"/>
      <c r="FE32" s="329"/>
      <c r="FF32" s="329"/>
      <c r="FG32" s="329"/>
      <c r="FH32" s="329"/>
      <c r="FI32" s="329"/>
      <c r="FJ32" s="329"/>
      <c r="FK32" s="329"/>
      <c r="FL32" s="329"/>
      <c r="FM32" s="329"/>
      <c r="FN32" s="329"/>
      <c r="FO32" s="329"/>
      <c r="FP32" s="329"/>
      <c r="FQ32" s="329"/>
      <c r="FR32" s="329"/>
      <c r="FS32" s="329"/>
      <c r="FT32" s="329"/>
      <c r="FU32" s="329"/>
      <c r="FV32" s="329"/>
      <c r="FW32" s="329"/>
      <c r="FX32" s="329"/>
      <c r="FY32" s="329"/>
      <c r="FZ32" s="329"/>
      <c r="GA32" s="329"/>
      <c r="GB32" s="329"/>
      <c r="GC32" s="329"/>
      <c r="GD32" s="329"/>
      <c r="GE32" s="329"/>
      <c r="GF32" s="329"/>
      <c r="GG32" s="329"/>
      <c r="GH32" s="329"/>
      <c r="GI32" s="329"/>
      <c r="GJ32" s="329"/>
      <c r="GK32" s="329"/>
      <c r="GL32" s="329"/>
      <c r="GM32" s="329"/>
      <c r="GN32" s="329"/>
      <c r="GO32" s="329"/>
      <c r="GP32" s="329"/>
      <c r="GQ32" s="329"/>
      <c r="GR32" s="329"/>
      <c r="GS32" s="329"/>
      <c r="GT32" s="329"/>
      <c r="GU32" s="329"/>
      <c r="GV32" s="329"/>
      <c r="GW32" s="329"/>
      <c r="GX32" s="329"/>
      <c r="GY32" s="329"/>
      <c r="GZ32" s="329"/>
      <c r="HA32" s="329"/>
      <c r="HB32" s="329"/>
      <c r="HC32" s="329"/>
      <c r="HD32" s="329"/>
      <c r="HE32" s="329"/>
      <c r="HF32" s="329"/>
      <c r="HG32" s="329"/>
      <c r="HH32" s="329"/>
      <c r="HI32" s="329"/>
      <c r="HJ32" s="329"/>
      <c r="HK32" s="329"/>
      <c r="HL32" s="329"/>
      <c r="HM32" s="329"/>
      <c r="HN32" s="329"/>
      <c r="HO32" s="329"/>
      <c r="HP32" s="329"/>
      <c r="HQ32" s="329"/>
      <c r="HR32" s="329"/>
      <c r="HS32" s="329"/>
      <c r="HT32" s="329"/>
      <c r="HU32" s="329"/>
      <c r="HV32" s="329"/>
      <c r="HW32" s="329"/>
      <c r="HX32" s="329"/>
      <c r="HY32" s="329"/>
      <c r="HZ32" s="329"/>
      <c r="IA32" s="329"/>
      <c r="IB32" s="329"/>
      <c r="IC32" s="329"/>
      <c r="ID32" s="329"/>
      <c r="IE32" s="329"/>
      <c r="IF32" s="329"/>
      <c r="IG32" s="329"/>
      <c r="IH32" s="329"/>
      <c r="II32" s="329"/>
      <c r="IJ32" s="329"/>
      <c r="IK32" s="329"/>
      <c r="IL32" s="329"/>
      <c r="IM32" s="329"/>
      <c r="IN32" s="329"/>
      <c r="IO32" s="329"/>
      <c r="IP32" s="329"/>
      <c r="IQ32" s="329"/>
      <c r="IR32" s="329"/>
    </row>
    <row r="33" spans="1:252" s="331" customFormat="1">
      <c r="A33" s="322"/>
      <c r="B33" s="327"/>
      <c r="C33" s="286"/>
      <c r="D33" s="328"/>
      <c r="E33" s="328"/>
      <c r="F33" s="328"/>
      <c r="G33" s="328"/>
      <c r="H33" s="328"/>
      <c r="I33" s="328"/>
      <c r="J33" s="328"/>
      <c r="K33" s="328"/>
      <c r="L33" s="328"/>
      <c r="M33" s="328"/>
      <c r="N33" s="328"/>
      <c r="O33" s="328"/>
      <c r="P33" s="328"/>
      <c r="Q33" s="328"/>
      <c r="R33" s="328"/>
      <c r="S33" s="328"/>
      <c r="T33" s="328"/>
      <c r="U33" s="328"/>
      <c r="V33" s="328"/>
      <c r="W33" s="328"/>
      <c r="X33" s="328"/>
      <c r="Y33" s="328"/>
      <c r="Z33" s="328"/>
      <c r="AA33" s="328"/>
      <c r="AB33" s="328"/>
      <c r="AC33" s="328"/>
      <c r="AD33" s="328"/>
      <c r="AE33" s="328"/>
      <c r="AF33" s="328"/>
      <c r="AG33" s="328"/>
      <c r="AH33" s="328"/>
      <c r="AI33" s="328"/>
      <c r="AJ33" s="328"/>
      <c r="AK33" s="328"/>
      <c r="AL33" s="328"/>
      <c r="AM33" s="328"/>
      <c r="AN33" s="328"/>
      <c r="AO33" s="328"/>
      <c r="AP33" s="328"/>
      <c r="AQ33" s="328"/>
      <c r="AR33" s="328"/>
      <c r="AS33" s="328"/>
      <c r="AT33" s="328"/>
      <c r="AU33" s="328"/>
      <c r="AV33" s="328"/>
      <c r="AW33" s="328"/>
      <c r="AX33" s="328"/>
      <c r="AY33" s="328"/>
      <c r="AZ33" s="328"/>
      <c r="BA33" s="328"/>
      <c r="BB33" s="328"/>
      <c r="BC33" s="328"/>
      <c r="BD33" s="328"/>
      <c r="BE33" s="328"/>
      <c r="BF33" s="328"/>
      <c r="BG33" s="328"/>
      <c r="BH33" s="328"/>
      <c r="BI33" s="328"/>
      <c r="BJ33" s="328"/>
      <c r="BK33" s="328"/>
      <c r="BL33" s="322"/>
      <c r="BM33" s="322"/>
      <c r="BN33" s="322"/>
      <c r="BO33" s="322"/>
      <c r="BP33" s="322"/>
      <c r="BQ33" s="322"/>
      <c r="BR33" s="322"/>
      <c r="BS33" s="322"/>
      <c r="BT33" s="322"/>
      <c r="BU33" s="322"/>
      <c r="BV33" s="322"/>
      <c r="BW33" s="322"/>
      <c r="BX33" s="322"/>
      <c r="BY33" s="322"/>
      <c r="BZ33" s="322"/>
      <c r="CA33" s="322"/>
      <c r="CB33" s="322"/>
      <c r="CC33" s="322"/>
      <c r="CD33" s="322"/>
      <c r="CE33" s="322"/>
      <c r="CF33" s="322"/>
      <c r="CG33" s="322"/>
      <c r="CH33" s="322"/>
      <c r="CI33" s="322"/>
      <c r="CJ33" s="322"/>
      <c r="CK33" s="322"/>
      <c r="CL33" s="322"/>
      <c r="CM33" s="322"/>
      <c r="CN33" s="322"/>
      <c r="CO33" s="322"/>
      <c r="CP33" s="322"/>
      <c r="CQ33" s="322"/>
      <c r="CR33" s="322"/>
      <c r="CS33" s="322"/>
      <c r="CT33" s="322"/>
      <c r="CU33" s="322"/>
      <c r="CV33" s="322"/>
      <c r="CW33" s="322"/>
      <c r="CX33" s="322"/>
      <c r="CY33" s="322"/>
      <c r="CZ33" s="322"/>
      <c r="DA33" s="322"/>
      <c r="DB33" s="322"/>
      <c r="DC33" s="322"/>
      <c r="DD33" s="322"/>
      <c r="DE33" s="322"/>
      <c r="DF33" s="322"/>
      <c r="DG33" s="322"/>
      <c r="DH33" s="322"/>
      <c r="DI33" s="322"/>
      <c r="DJ33" s="322"/>
      <c r="DK33" s="322"/>
      <c r="DL33" s="322"/>
      <c r="DM33" s="322"/>
      <c r="DN33" s="322"/>
      <c r="DO33" s="322"/>
      <c r="DP33" s="322"/>
      <c r="DQ33" s="322"/>
      <c r="DR33" s="322"/>
      <c r="DS33" s="322"/>
      <c r="DT33" s="322"/>
      <c r="DU33" s="322"/>
      <c r="DV33" s="322"/>
      <c r="DW33" s="322"/>
      <c r="DX33" s="322"/>
      <c r="DY33" s="322"/>
      <c r="DZ33" s="322"/>
      <c r="EA33" s="322"/>
      <c r="EB33" s="322"/>
      <c r="EC33" s="322"/>
      <c r="ED33" s="322"/>
      <c r="EE33" s="322"/>
      <c r="EF33" s="322"/>
      <c r="EG33" s="322"/>
      <c r="EH33" s="322"/>
      <c r="EI33" s="322"/>
      <c r="EJ33" s="322"/>
      <c r="EK33" s="322"/>
      <c r="EL33" s="322"/>
      <c r="EM33" s="322"/>
      <c r="EN33" s="322"/>
      <c r="EO33" s="322"/>
      <c r="EP33" s="322"/>
      <c r="EQ33" s="322"/>
      <c r="ER33" s="322"/>
      <c r="ES33" s="322"/>
      <c r="ET33" s="322"/>
      <c r="EU33" s="322"/>
      <c r="EV33" s="322"/>
      <c r="EW33" s="322"/>
      <c r="EX33" s="322"/>
      <c r="EY33" s="322"/>
      <c r="EZ33" s="322"/>
      <c r="FA33" s="322"/>
      <c r="FB33" s="322"/>
      <c r="FC33" s="322"/>
      <c r="FD33" s="322"/>
      <c r="FE33" s="322"/>
      <c r="FF33" s="322"/>
      <c r="FG33" s="322"/>
      <c r="FH33" s="322"/>
      <c r="FI33" s="322"/>
      <c r="FJ33" s="322"/>
      <c r="FK33" s="322"/>
      <c r="FL33" s="322"/>
      <c r="FM33" s="322"/>
      <c r="FN33" s="322"/>
      <c r="FO33" s="322"/>
      <c r="FP33" s="322"/>
      <c r="FQ33" s="322"/>
      <c r="FR33" s="322"/>
      <c r="FS33" s="322"/>
      <c r="FT33" s="322"/>
      <c r="FU33" s="322"/>
      <c r="FV33" s="322"/>
      <c r="FW33" s="322"/>
      <c r="FX33" s="322"/>
      <c r="FY33" s="322"/>
      <c r="FZ33" s="322"/>
      <c r="GA33" s="322"/>
      <c r="GB33" s="322"/>
      <c r="GC33" s="322"/>
      <c r="GD33" s="322"/>
      <c r="GE33" s="322"/>
      <c r="GF33" s="322"/>
      <c r="GG33" s="322"/>
      <c r="GH33" s="322"/>
      <c r="GI33" s="322"/>
      <c r="GJ33" s="322"/>
      <c r="GK33" s="322"/>
      <c r="GL33" s="322"/>
      <c r="GM33" s="322"/>
      <c r="GN33" s="322"/>
      <c r="GO33" s="322"/>
      <c r="GP33" s="322"/>
      <c r="GQ33" s="322"/>
      <c r="GR33" s="322"/>
      <c r="GS33" s="322"/>
      <c r="GT33" s="322"/>
      <c r="GU33" s="322"/>
      <c r="GV33" s="322"/>
      <c r="GW33" s="322"/>
      <c r="GX33" s="322"/>
      <c r="GY33" s="322"/>
      <c r="GZ33" s="322"/>
      <c r="HA33" s="322"/>
      <c r="HB33" s="322"/>
      <c r="HC33" s="322"/>
      <c r="HD33" s="322"/>
      <c r="HE33" s="322"/>
      <c r="HF33" s="322"/>
      <c r="HG33" s="322"/>
      <c r="HH33" s="322"/>
      <c r="HI33" s="322"/>
      <c r="HJ33" s="322"/>
      <c r="HK33" s="322"/>
      <c r="HL33" s="322"/>
      <c r="HM33" s="322"/>
      <c r="HN33" s="322"/>
      <c r="HO33" s="322"/>
      <c r="HP33" s="322"/>
      <c r="HQ33" s="322"/>
      <c r="HR33" s="322"/>
      <c r="HS33" s="322"/>
      <c r="HT33" s="322"/>
      <c r="HU33" s="322"/>
      <c r="HV33" s="322"/>
      <c r="HW33" s="322"/>
      <c r="HX33" s="322"/>
      <c r="HY33" s="322"/>
      <c r="HZ33" s="322"/>
      <c r="IA33" s="322"/>
      <c r="IB33" s="322"/>
      <c r="IC33" s="322"/>
      <c r="ID33" s="322"/>
      <c r="IE33" s="322"/>
      <c r="IF33" s="322"/>
      <c r="IG33" s="322"/>
      <c r="IH33" s="322"/>
      <c r="II33" s="322"/>
      <c r="IJ33" s="322"/>
      <c r="IK33" s="322"/>
      <c r="IL33" s="322"/>
      <c r="IM33" s="322"/>
      <c r="IN33" s="322"/>
      <c r="IO33" s="322"/>
      <c r="IP33" s="322"/>
      <c r="IQ33" s="322"/>
      <c r="IR33" s="322"/>
    </row>
    <row r="34" spans="1:252">
      <c r="C34" s="286"/>
      <c r="D34" s="328"/>
      <c r="E34" s="328"/>
      <c r="F34" s="328"/>
      <c r="G34" s="328"/>
      <c r="H34" s="328"/>
      <c r="I34" s="328"/>
      <c r="J34" s="328"/>
      <c r="K34" s="328"/>
      <c r="L34" s="328"/>
      <c r="M34" s="328"/>
      <c r="N34" s="328"/>
      <c r="O34" s="328"/>
      <c r="P34" s="328"/>
      <c r="Q34" s="328"/>
      <c r="R34" s="328"/>
      <c r="S34" s="328"/>
      <c r="T34" s="328"/>
      <c r="U34" s="328"/>
      <c r="V34" s="328"/>
      <c r="W34" s="328"/>
      <c r="X34" s="328"/>
      <c r="Y34" s="328"/>
      <c r="Z34" s="328"/>
      <c r="AA34" s="328"/>
      <c r="AB34" s="328"/>
      <c r="AC34" s="328"/>
      <c r="AD34" s="328"/>
      <c r="AE34" s="328"/>
      <c r="AF34" s="328"/>
      <c r="AG34" s="328"/>
      <c r="AH34" s="328"/>
      <c r="AI34" s="328"/>
      <c r="AJ34" s="328"/>
      <c r="AK34" s="328"/>
      <c r="AL34" s="328"/>
      <c r="AM34" s="328"/>
      <c r="AN34" s="328"/>
      <c r="AO34" s="328"/>
      <c r="AP34" s="328"/>
      <c r="AQ34" s="328"/>
      <c r="AR34" s="328"/>
      <c r="AS34" s="328"/>
      <c r="AT34" s="328"/>
      <c r="AU34" s="328"/>
      <c r="AV34" s="328"/>
      <c r="AW34" s="328"/>
      <c r="AX34" s="328"/>
      <c r="AY34" s="328"/>
      <c r="AZ34" s="328"/>
      <c r="BA34" s="328"/>
      <c r="BB34" s="328"/>
      <c r="BC34" s="328"/>
      <c r="BD34" s="328"/>
      <c r="BE34" s="328"/>
      <c r="BF34" s="328"/>
      <c r="BG34" s="328"/>
      <c r="BH34" s="328"/>
      <c r="BI34" s="328"/>
      <c r="BJ34" s="328"/>
      <c r="BK34" s="328"/>
      <c r="BL34" s="288"/>
      <c r="BM34" s="288"/>
      <c r="BN34" s="288"/>
      <c r="BO34" s="288"/>
      <c r="BP34" s="288"/>
      <c r="BQ34" s="288"/>
      <c r="BR34" s="288"/>
      <c r="BS34" s="329"/>
      <c r="BT34" s="329"/>
      <c r="BU34" s="329"/>
      <c r="BV34" s="329"/>
      <c r="BW34" s="329"/>
      <c r="BX34" s="329"/>
      <c r="BY34" s="329"/>
      <c r="BZ34" s="329"/>
      <c r="CA34" s="329"/>
      <c r="CB34" s="329"/>
      <c r="CC34" s="329"/>
      <c r="CD34" s="329"/>
      <c r="CE34" s="329"/>
      <c r="CF34" s="329"/>
      <c r="CG34" s="329"/>
      <c r="CH34" s="329"/>
      <c r="CI34" s="329"/>
      <c r="CJ34" s="329"/>
      <c r="CK34" s="329"/>
      <c r="CL34" s="329"/>
      <c r="CM34" s="329"/>
      <c r="CN34" s="329"/>
      <c r="CO34" s="329"/>
      <c r="CP34" s="329"/>
      <c r="CQ34" s="329"/>
      <c r="CR34" s="329"/>
      <c r="CS34" s="329"/>
      <c r="CT34" s="329"/>
      <c r="CU34" s="329"/>
      <c r="CV34" s="329"/>
      <c r="CW34" s="329"/>
      <c r="CX34" s="329"/>
      <c r="CY34" s="329"/>
      <c r="CZ34" s="329"/>
      <c r="DA34" s="329"/>
      <c r="DB34" s="329"/>
      <c r="DC34" s="329"/>
      <c r="DD34" s="329"/>
      <c r="DE34" s="329"/>
      <c r="DF34" s="329"/>
      <c r="DG34" s="329"/>
      <c r="DH34" s="329"/>
      <c r="DI34" s="329"/>
      <c r="DJ34" s="329"/>
      <c r="DK34" s="329"/>
      <c r="DL34" s="329"/>
      <c r="DM34" s="329"/>
      <c r="DN34" s="329"/>
      <c r="DO34" s="329"/>
      <c r="DP34" s="329"/>
      <c r="DQ34" s="329"/>
      <c r="DR34" s="329"/>
      <c r="DS34" s="329"/>
      <c r="DT34" s="329"/>
      <c r="DU34" s="329"/>
      <c r="DV34" s="329"/>
      <c r="DW34" s="329"/>
      <c r="DX34" s="329"/>
      <c r="DY34" s="329"/>
      <c r="DZ34" s="329"/>
      <c r="EA34" s="329"/>
      <c r="EB34" s="329"/>
      <c r="EC34" s="329"/>
      <c r="ED34" s="329"/>
      <c r="EE34" s="329"/>
      <c r="EF34" s="329"/>
      <c r="EG34" s="329"/>
      <c r="EH34" s="329"/>
      <c r="EI34" s="329"/>
      <c r="EJ34" s="329"/>
      <c r="EK34" s="329"/>
      <c r="EL34" s="329"/>
      <c r="EM34" s="329"/>
      <c r="EN34" s="329"/>
      <c r="EO34" s="329"/>
      <c r="EP34" s="329"/>
      <c r="EQ34" s="329"/>
      <c r="ER34" s="329"/>
      <c r="ES34" s="329"/>
      <c r="ET34" s="329"/>
      <c r="EU34" s="329"/>
      <c r="EV34" s="329"/>
      <c r="EW34" s="329"/>
      <c r="EX34" s="329"/>
      <c r="EY34" s="329"/>
      <c r="EZ34" s="329"/>
      <c r="FA34" s="329"/>
      <c r="FB34" s="329"/>
      <c r="FC34" s="329"/>
      <c r="FD34" s="329"/>
      <c r="FE34" s="329"/>
      <c r="FF34" s="329"/>
      <c r="FG34" s="329"/>
      <c r="FH34" s="329"/>
      <c r="FI34" s="329"/>
      <c r="FJ34" s="329"/>
      <c r="FK34" s="329"/>
      <c r="FL34" s="329"/>
      <c r="FM34" s="329"/>
      <c r="FN34" s="329"/>
      <c r="FO34" s="329"/>
      <c r="FP34" s="329"/>
      <c r="FQ34" s="329"/>
      <c r="FR34" s="329"/>
      <c r="FS34" s="329"/>
      <c r="FT34" s="329"/>
      <c r="FU34" s="329"/>
      <c r="FV34" s="329"/>
      <c r="FW34" s="329"/>
      <c r="FX34" s="329"/>
      <c r="FY34" s="329"/>
      <c r="FZ34" s="329"/>
      <c r="GA34" s="329"/>
      <c r="GB34" s="329"/>
      <c r="GC34" s="329"/>
      <c r="GD34" s="329"/>
      <c r="GE34" s="329"/>
      <c r="GF34" s="329"/>
      <c r="GG34" s="329"/>
      <c r="GH34" s="329"/>
      <c r="GI34" s="329"/>
      <c r="GJ34" s="329"/>
      <c r="GK34" s="329"/>
      <c r="GL34" s="329"/>
      <c r="GM34" s="329"/>
      <c r="GN34" s="329"/>
      <c r="GO34" s="329"/>
      <c r="GP34" s="329"/>
      <c r="GQ34" s="329"/>
      <c r="GR34" s="329"/>
      <c r="GS34" s="329"/>
      <c r="GT34" s="329"/>
      <c r="GU34" s="329"/>
      <c r="GV34" s="329"/>
      <c r="GW34" s="329"/>
      <c r="GX34" s="329"/>
      <c r="GY34" s="329"/>
      <c r="GZ34" s="329"/>
      <c r="HA34" s="329"/>
      <c r="HB34" s="329"/>
      <c r="HC34" s="329"/>
      <c r="HD34" s="329"/>
      <c r="HE34" s="329"/>
      <c r="HF34" s="329"/>
      <c r="HG34" s="329"/>
      <c r="HH34" s="329"/>
      <c r="HI34" s="329"/>
      <c r="HJ34" s="329"/>
      <c r="HK34" s="329"/>
      <c r="HL34" s="329"/>
      <c r="HM34" s="329"/>
      <c r="HN34" s="329"/>
      <c r="HO34" s="329"/>
      <c r="HP34" s="329"/>
      <c r="HQ34" s="329"/>
      <c r="HR34" s="329"/>
      <c r="HS34" s="329"/>
      <c r="HT34" s="329"/>
      <c r="HU34" s="329"/>
      <c r="HV34" s="329"/>
      <c r="HW34" s="329"/>
      <c r="HX34" s="329"/>
      <c r="HY34" s="329"/>
      <c r="HZ34" s="329"/>
      <c r="IA34" s="329"/>
      <c r="IB34" s="329"/>
      <c r="IC34" s="329"/>
      <c r="ID34" s="329"/>
      <c r="IE34" s="329"/>
      <c r="IF34" s="329"/>
      <c r="IG34" s="329"/>
      <c r="IH34" s="329"/>
      <c r="II34" s="329"/>
      <c r="IJ34" s="329"/>
      <c r="IK34" s="329"/>
      <c r="IL34" s="329"/>
      <c r="IM34" s="329"/>
      <c r="IN34" s="329"/>
      <c r="IO34" s="329"/>
      <c r="IP34" s="329"/>
      <c r="IQ34" s="329"/>
      <c r="IR34" s="329"/>
    </row>
    <row r="35" spans="1:252">
      <c r="A35" s="322"/>
      <c r="C35" s="286"/>
      <c r="D35" s="328"/>
      <c r="E35" s="328"/>
      <c r="F35" s="328"/>
      <c r="G35" s="328"/>
      <c r="H35" s="328"/>
      <c r="I35" s="328"/>
      <c r="J35" s="328"/>
      <c r="K35" s="328"/>
      <c r="L35" s="328"/>
      <c r="M35" s="328"/>
      <c r="N35" s="328"/>
      <c r="O35" s="328"/>
      <c r="P35" s="328"/>
      <c r="Q35" s="328"/>
      <c r="R35" s="328"/>
      <c r="S35" s="328"/>
      <c r="T35" s="328"/>
      <c r="U35" s="328"/>
      <c r="V35" s="328"/>
      <c r="W35" s="328"/>
      <c r="X35" s="328"/>
      <c r="Y35" s="328"/>
      <c r="Z35" s="328"/>
      <c r="AA35" s="328"/>
      <c r="AB35" s="328"/>
      <c r="AC35" s="328"/>
      <c r="AD35" s="328"/>
      <c r="AE35" s="328"/>
      <c r="AF35" s="328"/>
      <c r="AG35" s="328"/>
      <c r="AH35" s="328"/>
      <c r="AI35" s="328"/>
      <c r="AJ35" s="328"/>
      <c r="AK35" s="328"/>
      <c r="AL35" s="328"/>
      <c r="AM35" s="328"/>
      <c r="AN35" s="328"/>
      <c r="AO35" s="328"/>
      <c r="AP35" s="328"/>
      <c r="AQ35" s="328"/>
      <c r="AR35" s="328"/>
      <c r="AS35" s="328"/>
      <c r="AT35" s="328"/>
      <c r="AU35" s="328"/>
      <c r="AV35" s="328"/>
      <c r="AW35" s="328"/>
      <c r="AX35" s="328"/>
      <c r="AY35" s="328"/>
      <c r="AZ35" s="328"/>
      <c r="BA35" s="328"/>
      <c r="BB35" s="328"/>
      <c r="BC35" s="328"/>
      <c r="BD35" s="328"/>
      <c r="BE35" s="328"/>
      <c r="BF35" s="328"/>
      <c r="BG35" s="328"/>
      <c r="BH35" s="328"/>
      <c r="BI35" s="328"/>
      <c r="BJ35" s="328"/>
      <c r="BK35" s="328"/>
      <c r="BL35" s="322"/>
      <c r="BM35" s="322"/>
      <c r="BN35" s="322"/>
      <c r="BO35" s="322"/>
      <c r="BP35" s="322"/>
      <c r="BQ35" s="322"/>
      <c r="BR35" s="322"/>
      <c r="BS35" s="322"/>
      <c r="BT35" s="322"/>
      <c r="BU35" s="322"/>
      <c r="BV35" s="322"/>
      <c r="BW35" s="322"/>
      <c r="BX35" s="322"/>
      <c r="BY35" s="322"/>
      <c r="BZ35" s="322"/>
      <c r="CA35" s="322"/>
      <c r="CB35" s="322"/>
      <c r="CC35" s="322"/>
      <c r="CD35" s="322"/>
      <c r="CE35" s="322"/>
      <c r="CF35" s="322"/>
      <c r="CG35" s="322"/>
      <c r="CH35" s="322"/>
      <c r="CI35" s="322"/>
      <c r="CJ35" s="322"/>
      <c r="CK35" s="322"/>
      <c r="CL35" s="322"/>
      <c r="CM35" s="322"/>
      <c r="CN35" s="322"/>
      <c r="CO35" s="322"/>
      <c r="CP35" s="322"/>
      <c r="CQ35" s="322"/>
      <c r="CR35" s="322"/>
      <c r="CS35" s="322"/>
      <c r="CT35" s="322"/>
      <c r="CU35" s="322"/>
      <c r="CV35" s="322"/>
      <c r="CW35" s="322"/>
      <c r="CX35" s="322"/>
      <c r="CY35" s="322"/>
      <c r="CZ35" s="322"/>
      <c r="DA35" s="322"/>
      <c r="DB35" s="322"/>
      <c r="DC35" s="322"/>
      <c r="DD35" s="322"/>
      <c r="DE35" s="322"/>
      <c r="DF35" s="322"/>
      <c r="DG35" s="322"/>
      <c r="DH35" s="322"/>
      <c r="DI35" s="322"/>
      <c r="DJ35" s="322"/>
      <c r="DK35" s="322"/>
      <c r="DL35" s="322"/>
      <c r="DM35" s="322"/>
      <c r="DN35" s="322"/>
      <c r="DO35" s="322"/>
      <c r="DP35" s="322"/>
      <c r="DQ35" s="322"/>
      <c r="DR35" s="322"/>
      <c r="DS35" s="322"/>
      <c r="DT35" s="322"/>
      <c r="DU35" s="322"/>
      <c r="DV35" s="322"/>
      <c r="DW35" s="322"/>
      <c r="DX35" s="322"/>
      <c r="DY35" s="322"/>
      <c r="DZ35" s="322"/>
      <c r="EA35" s="322"/>
      <c r="EB35" s="322"/>
      <c r="EC35" s="322"/>
      <c r="ED35" s="322"/>
      <c r="EE35" s="322"/>
      <c r="EF35" s="322"/>
      <c r="EG35" s="322"/>
      <c r="EH35" s="322"/>
      <c r="EI35" s="322"/>
      <c r="EJ35" s="322"/>
      <c r="EK35" s="322"/>
      <c r="EL35" s="322"/>
      <c r="EM35" s="322"/>
      <c r="EN35" s="322"/>
      <c r="EO35" s="322"/>
      <c r="EP35" s="322"/>
      <c r="EQ35" s="322"/>
      <c r="ER35" s="322"/>
      <c r="ES35" s="322"/>
      <c r="ET35" s="322"/>
      <c r="EU35" s="322"/>
      <c r="EV35" s="322"/>
      <c r="EW35" s="322"/>
      <c r="EX35" s="322"/>
      <c r="EY35" s="322"/>
      <c r="EZ35" s="322"/>
      <c r="FA35" s="322"/>
      <c r="FB35" s="322"/>
      <c r="FC35" s="322"/>
      <c r="FD35" s="322"/>
      <c r="FE35" s="322"/>
      <c r="FF35" s="322"/>
      <c r="FG35" s="322"/>
      <c r="FH35" s="322"/>
      <c r="FI35" s="322"/>
      <c r="FJ35" s="322"/>
      <c r="FK35" s="322"/>
      <c r="FL35" s="322"/>
      <c r="FM35" s="322"/>
      <c r="FN35" s="322"/>
      <c r="FO35" s="322"/>
      <c r="FP35" s="322"/>
      <c r="FQ35" s="322"/>
      <c r="FR35" s="322"/>
      <c r="FS35" s="322"/>
      <c r="FT35" s="322"/>
      <c r="FU35" s="322"/>
      <c r="FV35" s="322"/>
      <c r="FW35" s="322"/>
      <c r="FX35" s="322"/>
      <c r="FY35" s="322"/>
      <c r="FZ35" s="322"/>
      <c r="GA35" s="322"/>
      <c r="GB35" s="322"/>
      <c r="GC35" s="322"/>
      <c r="GD35" s="322"/>
      <c r="GE35" s="322"/>
      <c r="GF35" s="322"/>
      <c r="GG35" s="322"/>
      <c r="GH35" s="322"/>
      <c r="GI35" s="322"/>
      <c r="GJ35" s="322"/>
      <c r="GK35" s="322"/>
      <c r="GL35" s="322"/>
      <c r="GM35" s="322"/>
      <c r="GN35" s="322"/>
      <c r="GO35" s="322"/>
      <c r="GP35" s="322"/>
      <c r="GQ35" s="322"/>
      <c r="GR35" s="322"/>
      <c r="GS35" s="322"/>
      <c r="GT35" s="322"/>
      <c r="GU35" s="322"/>
      <c r="GV35" s="322"/>
      <c r="GW35" s="322"/>
      <c r="GX35" s="322"/>
      <c r="GY35" s="322"/>
      <c r="GZ35" s="322"/>
      <c r="HA35" s="322"/>
      <c r="HB35" s="322"/>
      <c r="HC35" s="322"/>
      <c r="HD35" s="322"/>
      <c r="HE35" s="322"/>
      <c r="HF35" s="322"/>
      <c r="HG35" s="322"/>
      <c r="HH35" s="322"/>
      <c r="HI35" s="322"/>
      <c r="HJ35" s="322"/>
      <c r="HK35" s="322"/>
      <c r="HL35" s="322"/>
      <c r="HM35" s="322"/>
      <c r="HN35" s="322"/>
      <c r="HO35" s="322"/>
      <c r="HP35" s="322"/>
      <c r="HQ35" s="322"/>
      <c r="HR35" s="322"/>
      <c r="HS35" s="322"/>
      <c r="HT35" s="322"/>
      <c r="HU35" s="322"/>
      <c r="HV35" s="322"/>
      <c r="HW35" s="322"/>
      <c r="HX35" s="322"/>
      <c r="HY35" s="322"/>
      <c r="HZ35" s="322"/>
      <c r="IA35" s="322"/>
      <c r="IB35" s="322"/>
      <c r="IC35" s="322"/>
      <c r="ID35" s="322"/>
      <c r="IE35" s="322"/>
      <c r="IF35" s="322"/>
      <c r="IG35" s="322"/>
      <c r="IH35" s="322"/>
      <c r="II35" s="322"/>
      <c r="IJ35" s="322"/>
      <c r="IK35" s="322"/>
      <c r="IL35" s="322"/>
      <c r="IM35" s="322"/>
      <c r="IN35" s="322"/>
      <c r="IO35" s="322"/>
      <c r="IP35" s="322"/>
      <c r="IQ35" s="322"/>
      <c r="IR35" s="322"/>
    </row>
    <row r="36" spans="1:252">
      <c r="B36" s="329"/>
      <c r="C36" s="316"/>
      <c r="D36" s="330"/>
      <c r="E36" s="330"/>
      <c r="F36" s="330"/>
      <c r="G36" s="330"/>
      <c r="H36" s="330"/>
      <c r="I36" s="330"/>
      <c r="J36" s="330"/>
      <c r="K36" s="330"/>
      <c r="L36" s="330"/>
      <c r="M36" s="330"/>
      <c r="N36" s="330"/>
      <c r="O36" s="330"/>
      <c r="P36" s="330"/>
      <c r="Q36" s="330"/>
      <c r="R36" s="330"/>
      <c r="S36" s="330"/>
      <c r="T36" s="330"/>
      <c r="U36" s="330"/>
      <c r="V36" s="330"/>
      <c r="W36" s="330"/>
      <c r="X36" s="330"/>
      <c r="Y36" s="330"/>
      <c r="Z36" s="330"/>
      <c r="AA36" s="330"/>
      <c r="AB36" s="330"/>
      <c r="AC36" s="330"/>
      <c r="AD36" s="330"/>
      <c r="AE36" s="330"/>
      <c r="AF36" s="330"/>
      <c r="AG36" s="330"/>
      <c r="AH36" s="330"/>
      <c r="AI36" s="330"/>
      <c r="AJ36" s="330"/>
      <c r="AK36" s="330"/>
      <c r="AL36" s="330"/>
      <c r="AM36" s="330"/>
      <c r="AN36" s="330"/>
      <c r="AO36" s="330"/>
      <c r="AP36" s="330"/>
      <c r="AQ36" s="330"/>
      <c r="AR36" s="330"/>
      <c r="AS36" s="330"/>
      <c r="AT36" s="330"/>
      <c r="AU36" s="330"/>
      <c r="AV36" s="330"/>
      <c r="AW36" s="330"/>
      <c r="AX36" s="330"/>
      <c r="AY36" s="330"/>
      <c r="AZ36" s="330"/>
      <c r="BA36" s="330"/>
      <c r="BB36" s="330"/>
      <c r="BC36" s="330"/>
      <c r="BD36" s="330"/>
      <c r="BE36" s="330"/>
      <c r="BF36" s="330"/>
      <c r="BG36" s="330"/>
      <c r="BH36" s="330"/>
      <c r="BI36" s="330"/>
      <c r="BJ36" s="330"/>
      <c r="BK36" s="330"/>
      <c r="IR36" s="327"/>
    </row>
    <row r="37" spans="1:252" s="331" customFormat="1">
      <c r="A37" s="327"/>
      <c r="B37" s="327"/>
      <c r="C37" s="286"/>
      <c r="D37" s="328"/>
      <c r="E37" s="328"/>
      <c r="F37" s="328"/>
      <c r="G37" s="328"/>
      <c r="H37" s="328"/>
      <c r="I37" s="328"/>
      <c r="J37" s="328"/>
      <c r="K37" s="328"/>
      <c r="L37" s="328"/>
      <c r="M37" s="328"/>
      <c r="N37" s="328"/>
      <c r="O37" s="328"/>
      <c r="P37" s="328"/>
      <c r="Q37" s="328"/>
      <c r="R37" s="328"/>
      <c r="S37" s="328"/>
      <c r="T37" s="328"/>
      <c r="U37" s="328"/>
      <c r="V37" s="328"/>
      <c r="W37" s="328"/>
      <c r="X37" s="328"/>
      <c r="Y37" s="328"/>
      <c r="Z37" s="328"/>
      <c r="AA37" s="328"/>
      <c r="AB37" s="328"/>
      <c r="AC37" s="328"/>
      <c r="AD37" s="328"/>
      <c r="AE37" s="328"/>
      <c r="AF37" s="328"/>
      <c r="AG37" s="328"/>
      <c r="AH37" s="328"/>
      <c r="AI37" s="328"/>
      <c r="AJ37" s="328"/>
      <c r="AK37" s="328"/>
      <c r="AL37" s="328"/>
      <c r="AM37" s="328"/>
      <c r="AN37" s="328"/>
      <c r="AO37" s="328"/>
      <c r="AP37" s="328"/>
      <c r="AQ37" s="328"/>
      <c r="AR37" s="328"/>
      <c r="AS37" s="328"/>
      <c r="AT37" s="328"/>
      <c r="AU37" s="328"/>
      <c r="AV37" s="328"/>
      <c r="AW37" s="328"/>
      <c r="AX37" s="328"/>
      <c r="AY37" s="328"/>
      <c r="AZ37" s="328"/>
      <c r="BA37" s="328"/>
      <c r="BB37" s="328"/>
      <c r="BC37" s="328"/>
      <c r="BD37" s="328"/>
      <c r="BE37" s="328"/>
      <c r="BF37" s="328"/>
      <c r="BG37" s="328"/>
      <c r="BH37" s="328"/>
      <c r="BI37" s="328"/>
      <c r="BJ37" s="328"/>
      <c r="BK37" s="328"/>
      <c r="BL37" s="327"/>
      <c r="BM37" s="327"/>
      <c r="BN37" s="327"/>
      <c r="BO37" s="327"/>
      <c r="BP37" s="327"/>
      <c r="BQ37" s="327"/>
      <c r="BR37" s="327"/>
      <c r="BS37" s="327"/>
      <c r="BT37" s="327"/>
      <c r="BU37" s="327"/>
      <c r="BV37" s="327"/>
      <c r="BW37" s="327"/>
      <c r="BX37" s="327"/>
      <c r="BY37" s="327"/>
      <c r="BZ37" s="327"/>
      <c r="CA37" s="327"/>
      <c r="CB37" s="327"/>
      <c r="CC37" s="327"/>
      <c r="CD37" s="327"/>
      <c r="CE37" s="327"/>
      <c r="CF37" s="327"/>
      <c r="CG37" s="327"/>
      <c r="CH37" s="327"/>
      <c r="CI37" s="327"/>
      <c r="CJ37" s="327"/>
      <c r="CK37" s="327"/>
      <c r="CL37" s="327"/>
      <c r="CM37" s="327"/>
      <c r="CN37" s="327"/>
      <c r="CO37" s="327"/>
      <c r="CP37" s="327"/>
      <c r="CQ37" s="327"/>
      <c r="CR37" s="327"/>
      <c r="CS37" s="327"/>
      <c r="CT37" s="327"/>
      <c r="CU37" s="327"/>
      <c r="CV37" s="327"/>
      <c r="CW37" s="327"/>
      <c r="CX37" s="327"/>
      <c r="CY37" s="327"/>
      <c r="CZ37" s="327"/>
      <c r="DA37" s="327"/>
      <c r="DB37" s="327"/>
      <c r="DC37" s="327"/>
      <c r="DD37" s="327"/>
      <c r="DE37" s="327"/>
      <c r="DF37" s="327"/>
      <c r="DG37" s="327"/>
      <c r="DH37" s="327"/>
      <c r="DI37" s="327"/>
      <c r="DJ37" s="327"/>
      <c r="DK37" s="327"/>
      <c r="DL37" s="327"/>
      <c r="DM37" s="327"/>
      <c r="DN37" s="327"/>
      <c r="DO37" s="327"/>
      <c r="DP37" s="327"/>
      <c r="DQ37" s="327"/>
      <c r="DR37" s="327"/>
      <c r="DS37" s="327"/>
      <c r="DT37" s="327"/>
      <c r="DU37" s="327"/>
      <c r="DV37" s="327"/>
      <c r="DW37" s="327"/>
      <c r="DX37" s="327"/>
      <c r="DY37" s="327"/>
      <c r="DZ37" s="327"/>
      <c r="EA37" s="327"/>
      <c r="EB37" s="327"/>
      <c r="EC37" s="327"/>
      <c r="ED37" s="327"/>
      <c r="EE37" s="327"/>
      <c r="EF37" s="327"/>
      <c r="EG37" s="327"/>
      <c r="EH37" s="327"/>
      <c r="EI37" s="327"/>
      <c r="EJ37" s="327"/>
      <c r="EK37" s="327"/>
      <c r="EL37" s="327"/>
      <c r="EM37" s="327"/>
      <c r="EN37" s="327"/>
      <c r="EO37" s="327"/>
      <c r="EP37" s="327"/>
      <c r="EQ37" s="327"/>
      <c r="ER37" s="327"/>
      <c r="ES37" s="327"/>
      <c r="ET37" s="327"/>
      <c r="EU37" s="327"/>
      <c r="EV37" s="327"/>
      <c r="EW37" s="327"/>
      <c r="EX37" s="327"/>
      <c r="EY37" s="327"/>
      <c r="EZ37" s="327"/>
      <c r="FA37" s="327"/>
      <c r="FB37" s="327"/>
      <c r="FC37" s="327"/>
      <c r="FD37" s="327"/>
      <c r="FE37" s="327"/>
      <c r="FF37" s="327"/>
      <c r="FG37" s="327"/>
      <c r="FH37" s="327"/>
      <c r="FI37" s="327"/>
      <c r="FJ37" s="327"/>
      <c r="FK37" s="327"/>
      <c r="FL37" s="327"/>
      <c r="FM37" s="327"/>
      <c r="FN37" s="327"/>
      <c r="FO37" s="327"/>
      <c r="FP37" s="327"/>
      <c r="FQ37" s="327"/>
      <c r="FR37" s="327"/>
      <c r="FS37" s="327"/>
      <c r="FT37" s="327"/>
      <c r="FU37" s="327"/>
      <c r="FV37" s="327"/>
      <c r="FW37" s="327"/>
      <c r="FX37" s="327"/>
      <c r="FY37" s="327"/>
      <c r="FZ37" s="327"/>
      <c r="GA37" s="327"/>
      <c r="GB37" s="327"/>
      <c r="GC37" s="327"/>
      <c r="GD37" s="327"/>
      <c r="GE37" s="327"/>
      <c r="GF37" s="327"/>
      <c r="GG37" s="327"/>
      <c r="GH37" s="327"/>
      <c r="GI37" s="327"/>
      <c r="GJ37" s="327"/>
      <c r="GK37" s="327"/>
      <c r="GL37" s="327"/>
      <c r="GM37" s="327"/>
      <c r="GN37" s="327"/>
      <c r="GO37" s="327"/>
      <c r="GP37" s="327"/>
      <c r="GQ37" s="327"/>
      <c r="GR37" s="327"/>
      <c r="GS37" s="327"/>
      <c r="GT37" s="327"/>
      <c r="GU37" s="327"/>
      <c r="GV37" s="327"/>
      <c r="GW37" s="327"/>
      <c r="GX37" s="327"/>
      <c r="GY37" s="327"/>
      <c r="GZ37" s="327"/>
      <c r="HA37" s="327"/>
      <c r="HB37" s="327"/>
      <c r="HC37" s="327"/>
      <c r="HD37" s="327"/>
      <c r="HE37" s="327"/>
      <c r="HF37" s="327"/>
      <c r="HG37" s="327"/>
      <c r="HH37" s="327"/>
      <c r="HI37" s="327"/>
      <c r="HJ37" s="327"/>
      <c r="HK37" s="327"/>
      <c r="HL37" s="327"/>
      <c r="HM37" s="327"/>
      <c r="HN37" s="327"/>
      <c r="HO37" s="327"/>
      <c r="HP37" s="327"/>
      <c r="HQ37" s="327"/>
      <c r="HR37" s="327"/>
      <c r="HS37" s="327"/>
      <c r="HT37" s="327"/>
      <c r="HU37" s="327"/>
      <c r="HV37" s="327"/>
      <c r="HW37" s="327"/>
      <c r="HX37" s="327"/>
      <c r="HY37" s="327"/>
      <c r="HZ37" s="327"/>
      <c r="IA37" s="327"/>
      <c r="IB37" s="327"/>
      <c r="IC37" s="327"/>
      <c r="ID37" s="327"/>
      <c r="IE37" s="327"/>
      <c r="IF37" s="327"/>
      <c r="IG37" s="327"/>
      <c r="IH37" s="327"/>
      <c r="II37" s="327"/>
      <c r="IJ37" s="327"/>
      <c r="IK37" s="327"/>
      <c r="IL37" s="327"/>
      <c r="IM37" s="327"/>
      <c r="IN37" s="327"/>
      <c r="IO37" s="327"/>
      <c r="IP37" s="327"/>
      <c r="IQ37" s="327"/>
      <c r="IR37" s="327"/>
    </row>
    <row r="38" spans="1:252">
      <c r="B38" s="329"/>
      <c r="C38" s="316"/>
      <c r="D38" s="330"/>
      <c r="E38" s="330"/>
      <c r="F38" s="330"/>
      <c r="G38" s="330"/>
      <c r="H38" s="330"/>
      <c r="I38" s="330"/>
      <c r="J38" s="330"/>
      <c r="K38" s="330"/>
      <c r="L38" s="330"/>
      <c r="M38" s="330"/>
      <c r="N38" s="330"/>
      <c r="O38" s="330"/>
      <c r="P38" s="330"/>
      <c r="Q38" s="330"/>
      <c r="R38" s="330"/>
      <c r="S38" s="330"/>
      <c r="T38" s="330"/>
      <c r="U38" s="330"/>
      <c r="V38" s="330"/>
      <c r="W38" s="330"/>
      <c r="X38" s="330"/>
      <c r="Y38" s="330"/>
      <c r="Z38" s="330"/>
      <c r="AA38" s="330"/>
      <c r="AB38" s="330"/>
      <c r="AC38" s="330"/>
      <c r="AD38" s="330"/>
      <c r="AE38" s="330"/>
      <c r="AF38" s="330"/>
      <c r="AG38" s="330"/>
      <c r="AH38" s="330"/>
      <c r="AI38" s="330"/>
      <c r="AJ38" s="330"/>
      <c r="AK38" s="330"/>
      <c r="AL38" s="330"/>
      <c r="AM38" s="330"/>
      <c r="AN38" s="330"/>
      <c r="AO38" s="330"/>
      <c r="AP38" s="330"/>
      <c r="AQ38" s="330"/>
      <c r="AR38" s="330"/>
      <c r="AS38" s="330"/>
      <c r="AT38" s="330"/>
      <c r="AU38" s="330"/>
      <c r="AV38" s="330"/>
      <c r="AW38" s="330"/>
      <c r="AX38" s="330"/>
      <c r="AY38" s="330"/>
      <c r="AZ38" s="330"/>
      <c r="BA38" s="330"/>
      <c r="BB38" s="330"/>
      <c r="BC38" s="330"/>
      <c r="BD38" s="330"/>
      <c r="BE38" s="330"/>
      <c r="BF38" s="330"/>
      <c r="BG38" s="330"/>
      <c r="BH38" s="330"/>
      <c r="BI38" s="330"/>
      <c r="BJ38" s="330"/>
      <c r="BK38" s="330"/>
      <c r="BL38" s="288"/>
      <c r="BM38" s="288"/>
      <c r="BN38" s="288"/>
      <c r="BO38" s="288"/>
      <c r="BP38" s="288"/>
      <c r="BQ38" s="288"/>
      <c r="BR38" s="288"/>
      <c r="BS38" s="329"/>
      <c r="BT38" s="329"/>
      <c r="BU38" s="329"/>
      <c r="BV38" s="329"/>
      <c r="BW38" s="329"/>
      <c r="BX38" s="329"/>
      <c r="BY38" s="329"/>
      <c r="BZ38" s="329"/>
      <c r="CA38" s="329"/>
      <c r="CB38" s="329"/>
      <c r="CC38" s="329"/>
      <c r="CD38" s="329"/>
      <c r="CE38" s="329"/>
      <c r="CF38" s="329"/>
      <c r="CG38" s="329"/>
      <c r="CH38" s="329"/>
      <c r="CI38" s="329"/>
      <c r="CJ38" s="329"/>
      <c r="CK38" s="329"/>
      <c r="CL38" s="329"/>
      <c r="CM38" s="329"/>
      <c r="CN38" s="329"/>
      <c r="CO38" s="329"/>
      <c r="CP38" s="329"/>
      <c r="CQ38" s="329"/>
      <c r="CR38" s="329"/>
      <c r="CS38" s="329"/>
      <c r="CT38" s="329"/>
      <c r="CU38" s="329"/>
      <c r="CV38" s="329"/>
      <c r="CW38" s="329"/>
      <c r="CX38" s="329"/>
      <c r="CY38" s="329"/>
      <c r="CZ38" s="329"/>
      <c r="DA38" s="329"/>
      <c r="DB38" s="329"/>
      <c r="DC38" s="329"/>
      <c r="DD38" s="329"/>
      <c r="DE38" s="329"/>
      <c r="DF38" s="329"/>
      <c r="DG38" s="329"/>
      <c r="DH38" s="329"/>
      <c r="DI38" s="329"/>
      <c r="DJ38" s="329"/>
      <c r="DK38" s="329"/>
      <c r="DL38" s="329"/>
      <c r="DM38" s="329"/>
      <c r="DN38" s="329"/>
      <c r="DO38" s="329"/>
      <c r="DP38" s="329"/>
      <c r="DQ38" s="329"/>
      <c r="DR38" s="329"/>
      <c r="DS38" s="329"/>
      <c r="DT38" s="329"/>
      <c r="DU38" s="329"/>
      <c r="DV38" s="329"/>
      <c r="DW38" s="329"/>
      <c r="DX38" s="329"/>
      <c r="DY38" s="329"/>
      <c r="DZ38" s="329"/>
      <c r="EA38" s="329"/>
      <c r="EB38" s="329"/>
      <c r="EC38" s="329"/>
      <c r="ED38" s="329"/>
      <c r="EE38" s="329"/>
      <c r="EF38" s="329"/>
      <c r="EG38" s="329"/>
      <c r="EH38" s="329"/>
      <c r="EI38" s="329"/>
      <c r="EJ38" s="329"/>
      <c r="EK38" s="329"/>
      <c r="EL38" s="329"/>
      <c r="EM38" s="329"/>
      <c r="EN38" s="329"/>
      <c r="EO38" s="329"/>
      <c r="EP38" s="329"/>
      <c r="EQ38" s="329"/>
      <c r="ER38" s="329"/>
      <c r="ES38" s="329"/>
      <c r="ET38" s="329"/>
      <c r="EU38" s="329"/>
      <c r="EV38" s="329"/>
      <c r="EW38" s="329"/>
      <c r="EX38" s="329"/>
      <c r="EY38" s="329"/>
      <c r="EZ38" s="329"/>
      <c r="FA38" s="329"/>
      <c r="FB38" s="329"/>
      <c r="FC38" s="329"/>
      <c r="FD38" s="329"/>
      <c r="FE38" s="329"/>
      <c r="FF38" s="329"/>
      <c r="FG38" s="329"/>
      <c r="FH38" s="329"/>
      <c r="FI38" s="329"/>
      <c r="FJ38" s="329"/>
      <c r="FK38" s="329"/>
      <c r="FL38" s="329"/>
      <c r="FM38" s="329"/>
      <c r="FN38" s="329"/>
      <c r="FO38" s="329"/>
      <c r="FP38" s="329"/>
      <c r="FQ38" s="329"/>
      <c r="FR38" s="329"/>
      <c r="FS38" s="329"/>
      <c r="FT38" s="329"/>
      <c r="FU38" s="329"/>
      <c r="FV38" s="329"/>
      <c r="FW38" s="329"/>
      <c r="FX38" s="329"/>
      <c r="FY38" s="329"/>
      <c r="FZ38" s="329"/>
      <c r="GA38" s="329"/>
      <c r="GB38" s="329"/>
      <c r="GC38" s="329"/>
      <c r="GD38" s="329"/>
      <c r="GE38" s="329"/>
      <c r="GF38" s="329"/>
      <c r="GG38" s="329"/>
      <c r="GH38" s="329"/>
      <c r="GI38" s="329"/>
      <c r="GJ38" s="329"/>
      <c r="GK38" s="329"/>
      <c r="GL38" s="329"/>
      <c r="GM38" s="329"/>
      <c r="GN38" s="329"/>
      <c r="GO38" s="329"/>
      <c r="GP38" s="329"/>
      <c r="GQ38" s="329"/>
      <c r="GR38" s="329"/>
      <c r="GS38" s="329"/>
      <c r="GT38" s="329"/>
      <c r="GU38" s="329"/>
      <c r="GV38" s="329"/>
      <c r="GW38" s="329"/>
      <c r="GX38" s="329"/>
      <c r="GY38" s="329"/>
      <c r="GZ38" s="329"/>
      <c r="HA38" s="329"/>
      <c r="HB38" s="329"/>
      <c r="HC38" s="329"/>
      <c r="HD38" s="329"/>
      <c r="HE38" s="329"/>
      <c r="HF38" s="329"/>
      <c r="HG38" s="329"/>
      <c r="HH38" s="329"/>
      <c r="HI38" s="329"/>
      <c r="HJ38" s="329"/>
      <c r="HK38" s="329"/>
      <c r="HL38" s="329"/>
      <c r="HM38" s="329"/>
      <c r="HN38" s="329"/>
      <c r="HO38" s="329"/>
      <c r="HP38" s="329"/>
      <c r="HQ38" s="329"/>
      <c r="HR38" s="329"/>
      <c r="HS38" s="329"/>
      <c r="HT38" s="329"/>
      <c r="HU38" s="329"/>
      <c r="HV38" s="329"/>
      <c r="HW38" s="329"/>
      <c r="HX38" s="329"/>
      <c r="HY38" s="329"/>
      <c r="HZ38" s="329"/>
      <c r="IA38" s="329"/>
      <c r="IB38" s="329"/>
      <c r="IC38" s="329"/>
      <c r="ID38" s="329"/>
      <c r="IE38" s="329"/>
      <c r="IF38" s="329"/>
      <c r="IG38" s="329"/>
      <c r="IH38" s="329"/>
      <c r="II38" s="329"/>
      <c r="IJ38" s="329"/>
      <c r="IK38" s="329"/>
      <c r="IL38" s="329"/>
      <c r="IM38" s="329"/>
      <c r="IN38" s="329"/>
      <c r="IO38" s="329"/>
      <c r="IP38" s="329"/>
      <c r="IQ38" s="329"/>
      <c r="IR38" s="329"/>
    </row>
    <row r="39" spans="1:252">
      <c r="C39" s="286"/>
      <c r="D39" s="328"/>
      <c r="E39" s="328"/>
      <c r="F39" s="328"/>
      <c r="G39" s="328"/>
      <c r="H39" s="328"/>
      <c r="I39" s="328"/>
      <c r="J39" s="328"/>
      <c r="K39" s="328"/>
      <c r="L39" s="328"/>
      <c r="M39" s="328"/>
      <c r="N39" s="328"/>
      <c r="O39" s="328"/>
      <c r="P39" s="328"/>
      <c r="Q39" s="328"/>
      <c r="R39" s="328"/>
      <c r="S39" s="328"/>
      <c r="T39" s="328"/>
      <c r="U39" s="328"/>
      <c r="V39" s="328"/>
      <c r="W39" s="328"/>
      <c r="X39" s="328"/>
      <c r="Y39" s="328"/>
      <c r="Z39" s="328"/>
      <c r="AA39" s="328"/>
      <c r="AB39" s="328"/>
      <c r="AC39" s="328"/>
      <c r="AD39" s="328"/>
      <c r="AE39" s="328"/>
      <c r="AF39" s="328"/>
      <c r="AG39" s="328"/>
      <c r="AH39" s="328"/>
      <c r="AI39" s="328"/>
      <c r="AJ39" s="328"/>
      <c r="AK39" s="328"/>
      <c r="AL39" s="328"/>
      <c r="AM39" s="328"/>
      <c r="AN39" s="328"/>
      <c r="AO39" s="328"/>
      <c r="AP39" s="328"/>
      <c r="AQ39" s="328"/>
      <c r="AR39" s="328"/>
      <c r="AS39" s="328"/>
      <c r="AT39" s="328"/>
      <c r="AU39" s="328"/>
      <c r="AV39" s="328"/>
      <c r="AW39" s="328"/>
      <c r="AX39" s="328"/>
      <c r="AY39" s="328"/>
      <c r="AZ39" s="328"/>
      <c r="BA39" s="328"/>
      <c r="BB39" s="328"/>
      <c r="BC39" s="328"/>
      <c r="BD39" s="328"/>
      <c r="BE39" s="328"/>
      <c r="BF39" s="328"/>
      <c r="BG39" s="328"/>
      <c r="BH39" s="328"/>
      <c r="BI39" s="328"/>
      <c r="BJ39" s="328"/>
      <c r="BK39" s="328"/>
      <c r="BL39" s="288"/>
      <c r="BM39" s="288"/>
      <c r="BN39" s="288"/>
      <c r="BO39" s="288"/>
      <c r="BP39" s="288"/>
      <c r="BQ39" s="288"/>
      <c r="BR39" s="288"/>
      <c r="IR39" s="327"/>
    </row>
    <row r="40" spans="1:252">
      <c r="C40" s="286"/>
      <c r="D40" s="328"/>
      <c r="E40" s="328"/>
      <c r="F40" s="328"/>
      <c r="G40" s="328"/>
      <c r="H40" s="328"/>
      <c r="I40" s="328"/>
      <c r="J40" s="328"/>
      <c r="K40" s="328"/>
      <c r="L40" s="328"/>
      <c r="M40" s="328"/>
      <c r="N40" s="328"/>
      <c r="O40" s="328"/>
      <c r="P40" s="328"/>
      <c r="Q40" s="328"/>
      <c r="R40" s="328"/>
      <c r="S40" s="328"/>
      <c r="T40" s="328"/>
      <c r="U40" s="328"/>
      <c r="V40" s="328"/>
      <c r="W40" s="328"/>
      <c r="X40" s="328"/>
      <c r="Y40" s="328"/>
      <c r="Z40" s="328"/>
      <c r="AA40" s="328"/>
      <c r="AB40" s="328"/>
      <c r="AC40" s="328"/>
      <c r="AD40" s="328"/>
      <c r="AE40" s="328"/>
      <c r="AF40" s="328"/>
      <c r="AG40" s="328"/>
      <c r="AH40" s="328"/>
      <c r="AI40" s="328"/>
      <c r="AJ40" s="328"/>
      <c r="AK40" s="328"/>
      <c r="AL40" s="328"/>
      <c r="AM40" s="328"/>
      <c r="AN40" s="328"/>
      <c r="AO40" s="328"/>
      <c r="AP40" s="328"/>
      <c r="AQ40" s="328"/>
      <c r="AR40" s="328"/>
      <c r="AS40" s="328"/>
      <c r="AT40" s="328"/>
      <c r="AU40" s="328"/>
      <c r="AV40" s="328"/>
      <c r="AW40" s="328"/>
      <c r="AX40" s="328"/>
      <c r="AY40" s="328"/>
      <c r="AZ40" s="328"/>
      <c r="BA40" s="328"/>
      <c r="BB40" s="328"/>
      <c r="BC40" s="328"/>
      <c r="BD40" s="328"/>
      <c r="BE40" s="328"/>
      <c r="BF40" s="328"/>
      <c r="BG40" s="328"/>
      <c r="BH40" s="328"/>
      <c r="BI40" s="328"/>
      <c r="BJ40" s="328"/>
      <c r="BK40" s="328"/>
      <c r="BL40" s="288"/>
      <c r="BM40" s="288"/>
      <c r="BN40" s="288"/>
      <c r="BO40" s="288"/>
      <c r="BP40" s="288"/>
      <c r="BQ40" s="288"/>
      <c r="BR40" s="288"/>
      <c r="IR40" s="327"/>
    </row>
    <row r="41" spans="1:252">
      <c r="C41" s="286"/>
      <c r="D41" s="328"/>
      <c r="E41" s="328"/>
      <c r="F41" s="328"/>
      <c r="G41" s="328"/>
      <c r="H41" s="328"/>
      <c r="I41" s="328"/>
      <c r="J41" s="328"/>
      <c r="K41" s="328"/>
      <c r="L41" s="328"/>
      <c r="M41" s="328"/>
      <c r="N41" s="328"/>
      <c r="O41" s="328"/>
      <c r="P41" s="328"/>
      <c r="Q41" s="328"/>
      <c r="R41" s="328"/>
      <c r="S41" s="328"/>
      <c r="T41" s="328"/>
      <c r="U41" s="328"/>
      <c r="V41" s="328"/>
      <c r="W41" s="328"/>
      <c r="X41" s="328"/>
      <c r="Y41" s="328"/>
      <c r="Z41" s="328"/>
      <c r="AA41" s="328"/>
      <c r="AB41" s="328"/>
      <c r="AC41" s="328"/>
      <c r="AD41" s="328"/>
      <c r="AE41" s="328"/>
      <c r="AF41" s="328"/>
      <c r="AG41" s="328"/>
      <c r="AH41" s="328"/>
      <c r="AI41" s="328"/>
      <c r="AJ41" s="328"/>
      <c r="AK41" s="328"/>
      <c r="AL41" s="328"/>
      <c r="AM41" s="328"/>
      <c r="AN41" s="328"/>
      <c r="AO41" s="328"/>
      <c r="AP41" s="328"/>
      <c r="AQ41" s="328"/>
      <c r="AR41" s="328"/>
      <c r="AS41" s="328"/>
      <c r="AT41" s="328"/>
      <c r="AU41" s="328"/>
      <c r="AV41" s="328"/>
      <c r="AW41" s="328"/>
      <c r="AX41" s="328"/>
      <c r="AY41" s="328"/>
      <c r="AZ41" s="328"/>
      <c r="BA41" s="328"/>
      <c r="BB41" s="328"/>
      <c r="BC41" s="328"/>
      <c r="BD41" s="328"/>
      <c r="BE41" s="328"/>
      <c r="BF41" s="328"/>
      <c r="BG41" s="328"/>
      <c r="BH41" s="328"/>
      <c r="BI41" s="328"/>
      <c r="BJ41" s="328"/>
      <c r="BK41" s="328"/>
      <c r="BL41" s="288"/>
      <c r="BM41" s="288"/>
      <c r="BN41" s="288"/>
      <c r="BO41" s="288"/>
      <c r="BP41" s="288"/>
      <c r="BQ41" s="288"/>
      <c r="BR41" s="288"/>
      <c r="IR41" s="327"/>
    </row>
    <row r="42" spans="1:252">
      <c r="B42" s="329"/>
      <c r="C42" s="316"/>
      <c r="D42" s="330"/>
      <c r="E42" s="330"/>
      <c r="F42" s="330"/>
      <c r="G42" s="330"/>
      <c r="H42" s="330"/>
      <c r="I42" s="330"/>
      <c r="J42" s="330"/>
      <c r="K42" s="330"/>
      <c r="L42" s="330"/>
      <c r="M42" s="330"/>
      <c r="N42" s="330"/>
      <c r="O42" s="330"/>
      <c r="P42" s="330"/>
      <c r="Q42" s="330"/>
      <c r="R42" s="330"/>
      <c r="S42" s="330"/>
      <c r="T42" s="330"/>
      <c r="U42" s="330"/>
      <c r="V42" s="330"/>
      <c r="W42" s="330"/>
      <c r="X42" s="330"/>
      <c r="Y42" s="330"/>
      <c r="Z42" s="330"/>
      <c r="AA42" s="330"/>
      <c r="AB42" s="330"/>
      <c r="AC42" s="330"/>
      <c r="AD42" s="330"/>
      <c r="AE42" s="330"/>
      <c r="AF42" s="330"/>
      <c r="AG42" s="330"/>
      <c r="AH42" s="330"/>
      <c r="AI42" s="330"/>
      <c r="AJ42" s="330"/>
      <c r="AK42" s="330"/>
      <c r="AL42" s="330"/>
      <c r="AM42" s="330"/>
      <c r="AN42" s="330"/>
      <c r="AO42" s="330"/>
      <c r="AP42" s="330"/>
      <c r="AQ42" s="330"/>
      <c r="AR42" s="330"/>
      <c r="AS42" s="330"/>
      <c r="AT42" s="330"/>
      <c r="AU42" s="330"/>
      <c r="AV42" s="330"/>
      <c r="AW42" s="330"/>
      <c r="AX42" s="330"/>
      <c r="AY42" s="330"/>
      <c r="AZ42" s="330"/>
      <c r="BA42" s="330"/>
      <c r="BB42" s="330"/>
      <c r="BC42" s="330"/>
      <c r="BD42" s="330"/>
      <c r="BE42" s="330"/>
      <c r="BF42" s="330"/>
      <c r="BG42" s="330"/>
      <c r="BH42" s="330"/>
      <c r="BI42" s="330"/>
      <c r="BJ42" s="330"/>
      <c r="BK42" s="330"/>
      <c r="BL42" s="288"/>
      <c r="BM42" s="288"/>
      <c r="BN42" s="288"/>
      <c r="BO42" s="288"/>
      <c r="BP42" s="288"/>
      <c r="BQ42" s="288"/>
      <c r="BR42" s="288"/>
      <c r="IR42" s="327"/>
    </row>
    <row r="43" spans="1:252">
      <c r="C43" s="286"/>
      <c r="D43" s="328"/>
      <c r="E43" s="328"/>
      <c r="F43" s="328"/>
      <c r="G43" s="328"/>
      <c r="H43" s="328"/>
      <c r="I43" s="328"/>
      <c r="J43" s="328"/>
      <c r="K43" s="328"/>
      <c r="L43" s="328"/>
      <c r="M43" s="328"/>
      <c r="N43" s="328"/>
      <c r="O43" s="328"/>
      <c r="P43" s="328"/>
      <c r="Q43" s="328"/>
      <c r="R43" s="328"/>
      <c r="S43" s="328"/>
      <c r="T43" s="328"/>
      <c r="U43" s="328"/>
      <c r="V43" s="328"/>
      <c r="W43" s="328"/>
      <c r="X43" s="328"/>
      <c r="Y43" s="328"/>
      <c r="Z43" s="328"/>
      <c r="AA43" s="328"/>
      <c r="AB43" s="328"/>
      <c r="AC43" s="328"/>
      <c r="AD43" s="328"/>
      <c r="AE43" s="328"/>
      <c r="AF43" s="328"/>
      <c r="AG43" s="328"/>
      <c r="AH43" s="328"/>
      <c r="AI43" s="328"/>
      <c r="AJ43" s="328"/>
      <c r="AK43" s="328"/>
      <c r="AL43" s="328"/>
      <c r="AM43" s="328"/>
      <c r="AN43" s="328"/>
      <c r="AO43" s="328"/>
      <c r="AP43" s="328"/>
      <c r="AQ43" s="328"/>
      <c r="AR43" s="328"/>
      <c r="AS43" s="328"/>
      <c r="AT43" s="328"/>
      <c r="AU43" s="328"/>
      <c r="AV43" s="328"/>
      <c r="AW43" s="328"/>
      <c r="AX43" s="328"/>
      <c r="AY43" s="328"/>
      <c r="AZ43" s="328"/>
      <c r="BA43" s="328"/>
      <c r="BB43" s="328"/>
      <c r="BC43" s="328"/>
      <c r="BD43" s="328"/>
      <c r="BE43" s="328"/>
      <c r="BF43" s="328"/>
      <c r="BG43" s="328"/>
      <c r="BH43" s="328"/>
      <c r="BI43" s="328"/>
      <c r="BJ43" s="328"/>
      <c r="BK43" s="328"/>
      <c r="BL43" s="288"/>
      <c r="BM43" s="288"/>
      <c r="BN43" s="288"/>
      <c r="BO43" s="288"/>
      <c r="BP43" s="288"/>
      <c r="BQ43" s="288"/>
      <c r="BR43" s="288"/>
      <c r="IR43" s="327"/>
    </row>
    <row r="44" spans="1:252">
      <c r="A44" s="322"/>
      <c r="B44" s="322"/>
      <c r="C44" s="286"/>
      <c r="D44" s="322"/>
      <c r="E44" s="322"/>
      <c r="F44" s="322"/>
      <c r="G44" s="322"/>
      <c r="H44" s="322"/>
      <c r="I44" s="322"/>
      <c r="J44" s="322"/>
      <c r="K44" s="322"/>
      <c r="L44" s="322"/>
      <c r="M44" s="322"/>
      <c r="N44" s="322"/>
      <c r="O44" s="322"/>
      <c r="P44" s="322"/>
      <c r="Q44" s="322"/>
      <c r="R44" s="322"/>
      <c r="S44" s="322"/>
      <c r="T44" s="322"/>
      <c r="U44" s="322"/>
      <c r="V44" s="322"/>
      <c r="W44" s="322"/>
      <c r="X44" s="322"/>
      <c r="Y44" s="322"/>
      <c r="Z44" s="322"/>
      <c r="AA44" s="322"/>
      <c r="AB44" s="322"/>
      <c r="AC44" s="322"/>
      <c r="AD44" s="322"/>
      <c r="AE44" s="322"/>
      <c r="AF44" s="322"/>
      <c r="AG44" s="322"/>
      <c r="AH44" s="322"/>
      <c r="AI44" s="322"/>
      <c r="AJ44" s="322"/>
      <c r="AK44" s="322"/>
      <c r="AL44" s="322"/>
      <c r="AM44" s="322"/>
      <c r="AN44" s="322"/>
      <c r="AO44" s="322"/>
      <c r="AP44" s="322"/>
      <c r="AQ44" s="322"/>
      <c r="AR44" s="322"/>
      <c r="AS44" s="322"/>
      <c r="AT44" s="322"/>
      <c r="AU44" s="322"/>
      <c r="AV44" s="322"/>
      <c r="AW44" s="322"/>
      <c r="AX44" s="322"/>
      <c r="AY44" s="322"/>
      <c r="AZ44" s="322"/>
      <c r="BA44" s="322"/>
      <c r="BB44" s="322"/>
      <c r="BC44" s="322"/>
      <c r="BD44" s="322"/>
      <c r="BE44" s="322"/>
      <c r="BF44" s="322"/>
      <c r="BG44" s="322"/>
      <c r="BH44" s="322"/>
      <c r="BI44" s="322"/>
      <c r="BJ44" s="322"/>
      <c r="BK44" s="322"/>
      <c r="BL44" s="322"/>
      <c r="BM44" s="322"/>
      <c r="BN44" s="322"/>
      <c r="BO44" s="322"/>
      <c r="BP44" s="322"/>
      <c r="BQ44" s="322"/>
      <c r="BR44" s="322"/>
      <c r="BS44" s="322"/>
      <c r="BT44" s="322"/>
      <c r="BU44" s="322"/>
      <c r="BV44" s="322"/>
      <c r="BW44" s="322"/>
      <c r="BX44" s="322"/>
      <c r="BY44" s="322"/>
      <c r="BZ44" s="322"/>
      <c r="CA44" s="322"/>
      <c r="CB44" s="322"/>
      <c r="CC44" s="322"/>
      <c r="CD44" s="322"/>
      <c r="CE44" s="322"/>
      <c r="CF44" s="322"/>
      <c r="CG44" s="322"/>
      <c r="CH44" s="322"/>
      <c r="CI44" s="322"/>
      <c r="CJ44" s="322"/>
      <c r="CK44" s="322"/>
      <c r="CL44" s="322"/>
      <c r="CM44" s="322"/>
      <c r="CN44" s="322"/>
      <c r="CO44" s="322"/>
      <c r="CP44" s="322"/>
      <c r="CQ44" s="322"/>
      <c r="CR44" s="322"/>
      <c r="CS44" s="322"/>
      <c r="CT44" s="322"/>
      <c r="CU44" s="322"/>
      <c r="CV44" s="322"/>
      <c r="CW44" s="322"/>
      <c r="CX44" s="322"/>
      <c r="CY44" s="322"/>
      <c r="CZ44" s="322"/>
      <c r="DA44" s="322"/>
      <c r="DB44" s="322"/>
      <c r="DC44" s="322"/>
      <c r="DD44" s="322"/>
      <c r="DE44" s="322"/>
      <c r="DF44" s="322"/>
      <c r="DG44" s="322"/>
      <c r="DH44" s="322"/>
      <c r="DI44" s="322"/>
      <c r="DJ44" s="322"/>
      <c r="DK44" s="322"/>
      <c r="DL44" s="322"/>
      <c r="DM44" s="322"/>
      <c r="DN44" s="322"/>
      <c r="DO44" s="322"/>
      <c r="DP44" s="322"/>
      <c r="DQ44" s="322"/>
      <c r="DR44" s="322"/>
      <c r="DS44" s="322"/>
      <c r="DT44" s="322"/>
      <c r="DU44" s="322"/>
      <c r="DV44" s="322"/>
      <c r="DW44" s="322"/>
      <c r="DX44" s="322"/>
      <c r="DY44" s="322"/>
      <c r="DZ44" s="322"/>
      <c r="EA44" s="322"/>
      <c r="EB44" s="322"/>
      <c r="EC44" s="322"/>
      <c r="ED44" s="322"/>
      <c r="EE44" s="322"/>
      <c r="EF44" s="322"/>
      <c r="EG44" s="322"/>
      <c r="EH44" s="322"/>
      <c r="EI44" s="322"/>
      <c r="EJ44" s="322"/>
      <c r="EK44" s="322"/>
      <c r="EL44" s="322"/>
      <c r="EM44" s="322"/>
      <c r="EN44" s="322"/>
      <c r="EO44" s="322"/>
      <c r="EP44" s="322"/>
      <c r="EQ44" s="322"/>
      <c r="ER44" s="322"/>
      <c r="ES44" s="322"/>
      <c r="ET44" s="322"/>
      <c r="EU44" s="322"/>
      <c r="EV44" s="322"/>
      <c r="EW44" s="322"/>
      <c r="EX44" s="322"/>
      <c r="EY44" s="322"/>
      <c r="EZ44" s="322"/>
      <c r="FA44" s="322"/>
      <c r="FB44" s="322"/>
      <c r="FC44" s="322"/>
      <c r="FD44" s="322"/>
      <c r="FE44" s="322"/>
      <c r="FF44" s="322"/>
      <c r="FG44" s="322"/>
      <c r="FH44" s="322"/>
      <c r="FI44" s="322"/>
      <c r="FJ44" s="322"/>
      <c r="FK44" s="322"/>
      <c r="FL44" s="322"/>
      <c r="FM44" s="322"/>
      <c r="FN44" s="322"/>
      <c r="FO44" s="322"/>
      <c r="FP44" s="322"/>
      <c r="FQ44" s="322"/>
      <c r="FR44" s="322"/>
      <c r="FS44" s="322"/>
      <c r="FT44" s="322"/>
      <c r="FU44" s="322"/>
      <c r="FV44" s="322"/>
      <c r="FW44" s="322"/>
      <c r="FX44" s="322"/>
      <c r="FY44" s="322"/>
      <c r="FZ44" s="322"/>
      <c r="GA44" s="322"/>
      <c r="GB44" s="322"/>
      <c r="GC44" s="322"/>
      <c r="GD44" s="322"/>
      <c r="GE44" s="322"/>
      <c r="GF44" s="322"/>
      <c r="GG44" s="322"/>
      <c r="GH44" s="322"/>
      <c r="GI44" s="322"/>
      <c r="GJ44" s="322"/>
      <c r="GK44" s="322"/>
      <c r="GL44" s="322"/>
      <c r="GM44" s="322"/>
      <c r="GN44" s="322"/>
      <c r="GO44" s="322"/>
      <c r="GP44" s="322"/>
      <c r="GQ44" s="322"/>
      <c r="GR44" s="322"/>
      <c r="GS44" s="322"/>
      <c r="GT44" s="322"/>
      <c r="GU44" s="322"/>
      <c r="GV44" s="322"/>
      <c r="GW44" s="322"/>
      <c r="GX44" s="322"/>
      <c r="GY44" s="322"/>
      <c r="GZ44" s="322"/>
      <c r="HA44" s="322"/>
      <c r="HB44" s="322"/>
      <c r="HC44" s="322"/>
      <c r="HD44" s="322"/>
      <c r="HE44" s="322"/>
      <c r="HF44" s="322"/>
      <c r="HG44" s="322"/>
      <c r="HH44" s="322"/>
      <c r="HI44" s="322"/>
      <c r="HJ44" s="322"/>
      <c r="HK44" s="322"/>
      <c r="HL44" s="322"/>
      <c r="HM44" s="322"/>
      <c r="HN44" s="322"/>
      <c r="HO44" s="322"/>
      <c r="HP44" s="322"/>
      <c r="HQ44" s="322"/>
      <c r="HR44" s="322"/>
      <c r="HS44" s="322"/>
      <c r="HT44" s="322"/>
      <c r="HU44" s="322"/>
      <c r="HV44" s="322"/>
      <c r="HW44" s="322"/>
      <c r="HX44" s="322"/>
      <c r="HY44" s="322"/>
      <c r="HZ44" s="322"/>
      <c r="IA44" s="322"/>
      <c r="IB44" s="322"/>
      <c r="IC44" s="322"/>
      <c r="ID44" s="322"/>
      <c r="IE44" s="322"/>
      <c r="IF44" s="322"/>
      <c r="IG44" s="322"/>
      <c r="IH44" s="322"/>
      <c r="II44" s="322"/>
      <c r="IJ44" s="322"/>
      <c r="IK44" s="322"/>
      <c r="IL44" s="322"/>
      <c r="IM44" s="322"/>
      <c r="IN44" s="322"/>
      <c r="IO44" s="322"/>
      <c r="IP44" s="322"/>
      <c r="IQ44" s="322"/>
      <c r="IR44" s="322"/>
    </row>
    <row r="45" spans="1:252">
      <c r="A45" s="324"/>
      <c r="B45" s="324"/>
      <c r="C45" s="286"/>
      <c r="D45" s="325"/>
      <c r="E45" s="325"/>
      <c r="F45" s="325"/>
      <c r="G45" s="325"/>
      <c r="H45" s="325"/>
      <c r="I45" s="325"/>
      <c r="J45" s="325"/>
      <c r="K45" s="325"/>
      <c r="L45" s="325"/>
      <c r="M45" s="325"/>
      <c r="N45" s="325"/>
      <c r="O45" s="325"/>
      <c r="P45" s="325"/>
      <c r="Q45" s="325"/>
      <c r="R45" s="325"/>
      <c r="S45" s="325"/>
      <c r="T45" s="325"/>
      <c r="U45" s="325"/>
      <c r="V45" s="325"/>
      <c r="W45" s="325"/>
      <c r="X45" s="325"/>
      <c r="Y45" s="325"/>
      <c r="Z45" s="325"/>
      <c r="AA45" s="325"/>
      <c r="AB45" s="325"/>
      <c r="AC45" s="325"/>
      <c r="AD45" s="325"/>
      <c r="AE45" s="325"/>
      <c r="AF45" s="325"/>
      <c r="AG45" s="325"/>
      <c r="AH45" s="325"/>
      <c r="AI45" s="325"/>
      <c r="AJ45" s="325"/>
      <c r="AK45" s="325"/>
      <c r="AL45" s="325"/>
      <c r="AM45" s="325"/>
      <c r="AN45" s="325"/>
      <c r="AO45" s="325"/>
      <c r="AP45" s="325"/>
      <c r="AQ45" s="325"/>
      <c r="AR45" s="325"/>
      <c r="AS45" s="325"/>
      <c r="AT45" s="325"/>
      <c r="AU45" s="325"/>
      <c r="AV45" s="325"/>
      <c r="AW45" s="325"/>
      <c r="AX45" s="325"/>
      <c r="AY45" s="325"/>
      <c r="AZ45" s="325"/>
      <c r="BA45" s="325"/>
      <c r="BB45" s="325"/>
      <c r="BC45" s="325"/>
      <c r="BD45" s="325"/>
      <c r="BE45" s="325"/>
      <c r="BF45" s="325"/>
      <c r="BG45" s="325"/>
      <c r="BH45" s="325"/>
      <c r="BI45" s="325"/>
      <c r="BJ45" s="325"/>
      <c r="BK45" s="325"/>
      <c r="BL45" s="324"/>
      <c r="BM45" s="324"/>
      <c r="BN45" s="324"/>
      <c r="BO45" s="324"/>
      <c r="BP45" s="324"/>
      <c r="BQ45" s="324"/>
      <c r="BR45" s="324"/>
      <c r="BS45" s="324"/>
      <c r="BT45" s="324"/>
      <c r="BU45" s="324"/>
      <c r="BV45" s="324"/>
      <c r="BW45" s="324"/>
      <c r="BX45" s="324"/>
      <c r="BY45" s="324"/>
      <c r="BZ45" s="324"/>
      <c r="CA45" s="324"/>
      <c r="CB45" s="324"/>
      <c r="CC45" s="324"/>
      <c r="CD45" s="324"/>
      <c r="CE45" s="324"/>
      <c r="CF45" s="324"/>
      <c r="CG45" s="324"/>
      <c r="CH45" s="324"/>
      <c r="CI45" s="324"/>
      <c r="CJ45" s="324"/>
      <c r="CK45" s="324"/>
      <c r="CL45" s="324"/>
      <c r="CM45" s="324"/>
      <c r="CN45" s="324"/>
      <c r="CO45" s="324"/>
      <c r="CP45" s="324"/>
      <c r="CQ45" s="324"/>
      <c r="CR45" s="324"/>
      <c r="CS45" s="324"/>
      <c r="CT45" s="324"/>
      <c r="CU45" s="324"/>
      <c r="CV45" s="324"/>
      <c r="CW45" s="324"/>
      <c r="CX45" s="324"/>
      <c r="CY45" s="324"/>
      <c r="CZ45" s="324"/>
      <c r="DA45" s="324"/>
      <c r="DB45" s="324"/>
      <c r="DC45" s="324"/>
      <c r="DD45" s="324"/>
      <c r="DE45" s="324"/>
      <c r="DF45" s="324"/>
      <c r="DG45" s="324"/>
      <c r="DH45" s="324"/>
      <c r="DI45" s="324"/>
      <c r="DJ45" s="324"/>
      <c r="DK45" s="324"/>
      <c r="DL45" s="324"/>
      <c r="DM45" s="324"/>
      <c r="DN45" s="324"/>
      <c r="DO45" s="324"/>
      <c r="DP45" s="324"/>
      <c r="DQ45" s="324"/>
      <c r="DR45" s="324"/>
      <c r="DS45" s="324"/>
      <c r="DT45" s="324"/>
      <c r="DU45" s="324"/>
      <c r="DV45" s="324"/>
      <c r="DW45" s="324"/>
      <c r="DX45" s="324"/>
      <c r="DY45" s="324"/>
      <c r="DZ45" s="324"/>
      <c r="EA45" s="324"/>
      <c r="EB45" s="324"/>
      <c r="EC45" s="324"/>
      <c r="ED45" s="324"/>
      <c r="EE45" s="324"/>
      <c r="EF45" s="324"/>
      <c r="EG45" s="324"/>
      <c r="EH45" s="324"/>
      <c r="EI45" s="324"/>
      <c r="EJ45" s="324"/>
      <c r="EK45" s="324"/>
      <c r="EL45" s="324"/>
      <c r="EM45" s="324"/>
      <c r="EN45" s="324"/>
      <c r="EO45" s="324"/>
      <c r="EP45" s="324"/>
      <c r="EQ45" s="324"/>
      <c r="ER45" s="324"/>
      <c r="ES45" s="324"/>
      <c r="ET45" s="324"/>
      <c r="EU45" s="324"/>
      <c r="EV45" s="324"/>
      <c r="EW45" s="324"/>
      <c r="EX45" s="324"/>
      <c r="EY45" s="324"/>
      <c r="EZ45" s="324"/>
      <c r="FA45" s="324"/>
      <c r="FB45" s="324"/>
      <c r="FC45" s="324"/>
      <c r="FD45" s="324"/>
      <c r="FE45" s="324"/>
      <c r="FF45" s="324"/>
      <c r="FG45" s="324"/>
      <c r="FH45" s="324"/>
      <c r="FI45" s="324"/>
      <c r="FJ45" s="324"/>
      <c r="FK45" s="324"/>
      <c r="FL45" s="324"/>
      <c r="FM45" s="324"/>
      <c r="FN45" s="324"/>
      <c r="FO45" s="324"/>
      <c r="FP45" s="324"/>
      <c r="FQ45" s="324"/>
      <c r="FR45" s="324"/>
      <c r="FS45" s="324"/>
      <c r="FT45" s="324"/>
      <c r="FU45" s="324"/>
      <c r="FV45" s="324"/>
      <c r="FW45" s="324"/>
      <c r="FX45" s="324"/>
      <c r="FY45" s="324"/>
      <c r="FZ45" s="324"/>
      <c r="GA45" s="324"/>
      <c r="GB45" s="324"/>
      <c r="GC45" s="324"/>
      <c r="GD45" s="324"/>
      <c r="GE45" s="324"/>
      <c r="GF45" s="324"/>
      <c r="GG45" s="324"/>
      <c r="GH45" s="324"/>
      <c r="GI45" s="324"/>
      <c r="GJ45" s="324"/>
      <c r="GK45" s="324"/>
      <c r="GL45" s="324"/>
      <c r="GM45" s="324"/>
      <c r="GN45" s="324"/>
      <c r="GO45" s="324"/>
      <c r="GP45" s="324"/>
      <c r="GQ45" s="324"/>
      <c r="GR45" s="324"/>
      <c r="GS45" s="324"/>
      <c r="GT45" s="324"/>
      <c r="GU45" s="324"/>
      <c r="GV45" s="324"/>
      <c r="GW45" s="324"/>
      <c r="GX45" s="324"/>
      <c r="GY45" s="324"/>
      <c r="GZ45" s="324"/>
      <c r="HA45" s="324"/>
      <c r="HB45" s="324"/>
      <c r="HC45" s="324"/>
      <c r="HD45" s="324"/>
      <c r="HE45" s="324"/>
      <c r="HF45" s="324"/>
      <c r="HG45" s="324"/>
      <c r="HH45" s="324"/>
      <c r="HI45" s="324"/>
      <c r="HJ45" s="324"/>
      <c r="HK45" s="324"/>
      <c r="HL45" s="324"/>
      <c r="HM45" s="324"/>
      <c r="HN45" s="324"/>
      <c r="HO45" s="324"/>
      <c r="HP45" s="324"/>
      <c r="HQ45" s="324"/>
      <c r="HR45" s="324"/>
      <c r="HS45" s="324"/>
      <c r="HT45" s="324"/>
      <c r="HU45" s="324"/>
      <c r="HV45" s="324"/>
      <c r="HW45" s="324"/>
      <c r="HX45" s="324"/>
      <c r="HY45" s="324"/>
      <c r="HZ45" s="324"/>
      <c r="IA45" s="324"/>
      <c r="IB45" s="324"/>
      <c r="IC45" s="324"/>
      <c r="ID45" s="324"/>
      <c r="IE45" s="324"/>
      <c r="IF45" s="324"/>
      <c r="IG45" s="324"/>
      <c r="IH45" s="324"/>
      <c r="II45" s="324"/>
      <c r="IJ45" s="324"/>
      <c r="IK45" s="324"/>
      <c r="IL45" s="324"/>
      <c r="IM45" s="324"/>
      <c r="IN45" s="324"/>
      <c r="IO45" s="324"/>
      <c r="IP45" s="324"/>
      <c r="IQ45" s="324"/>
      <c r="IR45" s="324"/>
    </row>
    <row r="46" spans="1:252">
      <c r="A46" s="322"/>
      <c r="B46" s="322"/>
      <c r="C46" s="286"/>
      <c r="D46" s="332"/>
      <c r="E46" s="332"/>
      <c r="F46" s="332"/>
      <c r="G46" s="332"/>
      <c r="H46" s="332"/>
      <c r="I46" s="332"/>
      <c r="J46" s="332"/>
      <c r="K46" s="332"/>
      <c r="L46" s="332"/>
      <c r="M46" s="332"/>
      <c r="N46" s="332"/>
      <c r="O46" s="332"/>
      <c r="P46" s="332"/>
      <c r="Q46" s="332"/>
      <c r="R46" s="332"/>
      <c r="S46" s="332"/>
      <c r="T46" s="332"/>
      <c r="U46" s="332"/>
      <c r="V46" s="332"/>
      <c r="W46" s="332"/>
      <c r="X46" s="332"/>
      <c r="Y46" s="332"/>
      <c r="Z46" s="332"/>
      <c r="AA46" s="332"/>
      <c r="AB46" s="332"/>
      <c r="AC46" s="332"/>
      <c r="AD46" s="332"/>
      <c r="AE46" s="332"/>
      <c r="AF46" s="332"/>
      <c r="AG46" s="332"/>
      <c r="AH46" s="332"/>
      <c r="AI46" s="332"/>
      <c r="AJ46" s="332"/>
      <c r="AK46" s="332"/>
      <c r="AL46" s="332"/>
      <c r="AM46" s="332"/>
      <c r="AN46" s="332"/>
      <c r="AO46" s="332"/>
      <c r="AP46" s="332"/>
      <c r="AQ46" s="332"/>
      <c r="AR46" s="332"/>
      <c r="AS46" s="332"/>
      <c r="AT46" s="332"/>
      <c r="AU46" s="332"/>
      <c r="AV46" s="332"/>
      <c r="AW46" s="332"/>
      <c r="AX46" s="332"/>
      <c r="AY46" s="332"/>
      <c r="AZ46" s="332"/>
      <c r="BA46" s="332"/>
      <c r="BB46" s="332"/>
      <c r="BC46" s="332"/>
      <c r="BD46" s="332"/>
      <c r="BE46" s="332"/>
      <c r="BF46" s="332"/>
      <c r="BG46" s="332"/>
      <c r="BH46" s="332"/>
      <c r="BI46" s="332"/>
      <c r="BJ46" s="332"/>
      <c r="BK46" s="332"/>
      <c r="BL46" s="322"/>
      <c r="BM46" s="322"/>
      <c r="BN46" s="322"/>
      <c r="BO46" s="322"/>
      <c r="BP46" s="322"/>
      <c r="BQ46" s="322"/>
      <c r="BR46" s="322"/>
      <c r="BS46" s="322"/>
      <c r="BT46" s="322"/>
      <c r="BU46" s="322"/>
      <c r="BV46" s="322"/>
      <c r="BW46" s="322"/>
      <c r="BX46" s="322"/>
      <c r="BY46" s="322"/>
      <c r="BZ46" s="322"/>
      <c r="CA46" s="322"/>
      <c r="CB46" s="322"/>
      <c r="CC46" s="322"/>
      <c r="CD46" s="322"/>
      <c r="CE46" s="322"/>
      <c r="CF46" s="322"/>
      <c r="CG46" s="322"/>
      <c r="CH46" s="322"/>
      <c r="CI46" s="322"/>
      <c r="CJ46" s="322"/>
      <c r="CK46" s="322"/>
      <c r="CL46" s="322"/>
      <c r="CM46" s="322"/>
      <c r="CN46" s="322"/>
      <c r="CO46" s="322"/>
      <c r="CP46" s="322"/>
      <c r="CQ46" s="322"/>
      <c r="CR46" s="322"/>
      <c r="CS46" s="322"/>
      <c r="CT46" s="322"/>
      <c r="CU46" s="322"/>
      <c r="CV46" s="322"/>
      <c r="CW46" s="322"/>
      <c r="CX46" s="322"/>
      <c r="CY46" s="322"/>
      <c r="CZ46" s="322"/>
      <c r="DA46" s="322"/>
      <c r="DB46" s="322"/>
      <c r="DC46" s="322"/>
      <c r="DD46" s="322"/>
      <c r="DE46" s="322"/>
      <c r="DF46" s="322"/>
      <c r="DG46" s="322"/>
      <c r="DH46" s="322"/>
      <c r="DI46" s="322"/>
      <c r="DJ46" s="322"/>
      <c r="DK46" s="322"/>
      <c r="DL46" s="322"/>
      <c r="DM46" s="322"/>
      <c r="DN46" s="322"/>
      <c r="DO46" s="322"/>
      <c r="DP46" s="322"/>
      <c r="DQ46" s="322"/>
      <c r="DR46" s="322"/>
      <c r="DS46" s="322"/>
      <c r="DT46" s="322"/>
      <c r="DU46" s="322"/>
      <c r="DV46" s="322"/>
      <c r="DW46" s="322"/>
      <c r="DX46" s="322"/>
      <c r="DY46" s="322"/>
      <c r="DZ46" s="322"/>
      <c r="EA46" s="322"/>
      <c r="EB46" s="322"/>
      <c r="EC46" s="322"/>
      <c r="ED46" s="322"/>
      <c r="EE46" s="322"/>
      <c r="EF46" s="322"/>
      <c r="EG46" s="322"/>
      <c r="EH46" s="322"/>
      <c r="EI46" s="322"/>
      <c r="EJ46" s="322"/>
      <c r="EK46" s="322"/>
      <c r="EL46" s="322"/>
      <c r="EM46" s="322"/>
      <c r="EN46" s="322"/>
      <c r="EO46" s="322"/>
      <c r="EP46" s="322"/>
      <c r="EQ46" s="322"/>
      <c r="ER46" s="322"/>
      <c r="ES46" s="322"/>
      <c r="ET46" s="322"/>
      <c r="EU46" s="322"/>
      <c r="EV46" s="322"/>
      <c r="EW46" s="322"/>
      <c r="EX46" s="322"/>
      <c r="EY46" s="322"/>
      <c r="EZ46" s="322"/>
      <c r="FA46" s="322"/>
      <c r="FB46" s="322"/>
      <c r="FC46" s="322"/>
      <c r="FD46" s="322"/>
      <c r="FE46" s="322"/>
      <c r="FF46" s="322"/>
      <c r="FG46" s="322"/>
      <c r="FH46" s="322"/>
      <c r="FI46" s="322"/>
      <c r="FJ46" s="322"/>
      <c r="FK46" s="322"/>
      <c r="FL46" s="322"/>
      <c r="FM46" s="322"/>
      <c r="FN46" s="322"/>
      <c r="FO46" s="322"/>
      <c r="FP46" s="322"/>
      <c r="FQ46" s="322"/>
      <c r="FR46" s="322"/>
      <c r="FS46" s="322"/>
      <c r="FT46" s="322"/>
      <c r="FU46" s="322"/>
      <c r="FV46" s="322"/>
      <c r="FW46" s="322"/>
      <c r="FX46" s="322"/>
      <c r="FY46" s="322"/>
      <c r="FZ46" s="322"/>
      <c r="GA46" s="322"/>
      <c r="GB46" s="322"/>
      <c r="GC46" s="322"/>
      <c r="GD46" s="322"/>
      <c r="GE46" s="322"/>
      <c r="GF46" s="322"/>
      <c r="GG46" s="322"/>
      <c r="GH46" s="322"/>
      <c r="GI46" s="322"/>
      <c r="GJ46" s="322"/>
      <c r="GK46" s="322"/>
      <c r="GL46" s="322"/>
      <c r="GM46" s="322"/>
      <c r="GN46" s="322"/>
      <c r="GO46" s="322"/>
      <c r="GP46" s="322"/>
      <c r="GQ46" s="322"/>
      <c r="GR46" s="322"/>
      <c r="GS46" s="322"/>
      <c r="GT46" s="322"/>
      <c r="GU46" s="322"/>
      <c r="GV46" s="322"/>
      <c r="GW46" s="322"/>
      <c r="GX46" s="322"/>
      <c r="GY46" s="322"/>
      <c r="GZ46" s="322"/>
      <c r="HA46" s="322"/>
      <c r="HB46" s="322"/>
      <c r="HC46" s="322"/>
      <c r="HD46" s="322"/>
      <c r="HE46" s="322"/>
      <c r="HF46" s="322"/>
      <c r="HG46" s="322"/>
      <c r="HH46" s="322"/>
      <c r="HI46" s="322"/>
      <c r="HJ46" s="322"/>
      <c r="HK46" s="322"/>
      <c r="HL46" s="322"/>
      <c r="HM46" s="322"/>
      <c r="HN46" s="322"/>
      <c r="HO46" s="322"/>
      <c r="HP46" s="322"/>
      <c r="HQ46" s="322"/>
      <c r="HR46" s="322"/>
      <c r="HS46" s="322"/>
      <c r="HT46" s="322"/>
      <c r="HU46" s="322"/>
      <c r="HV46" s="322"/>
      <c r="HW46" s="322"/>
      <c r="HX46" s="322"/>
      <c r="HY46" s="322"/>
      <c r="HZ46" s="322"/>
      <c r="IA46" s="322"/>
      <c r="IB46" s="322"/>
      <c r="IC46" s="322"/>
      <c r="ID46" s="322"/>
      <c r="IE46" s="322"/>
      <c r="IF46" s="322"/>
      <c r="IG46" s="322"/>
      <c r="IH46" s="322"/>
      <c r="II46" s="322"/>
      <c r="IJ46" s="322"/>
      <c r="IK46" s="322"/>
      <c r="IL46" s="322"/>
      <c r="IM46" s="322"/>
      <c r="IN46" s="322"/>
      <c r="IO46" s="322"/>
      <c r="IP46" s="322"/>
      <c r="IQ46" s="322"/>
      <c r="IR46" s="322"/>
    </row>
    <row r="47" spans="1:252" s="331" customFormat="1">
      <c r="A47" s="327"/>
      <c r="B47" s="327"/>
      <c r="C47" s="286"/>
      <c r="D47" s="328"/>
      <c r="E47" s="328"/>
      <c r="F47" s="328"/>
      <c r="G47" s="328"/>
      <c r="H47" s="328"/>
      <c r="I47" s="328"/>
      <c r="J47" s="328"/>
      <c r="K47" s="328"/>
      <c r="L47" s="328"/>
      <c r="M47" s="328"/>
      <c r="N47" s="328"/>
      <c r="O47" s="328"/>
      <c r="P47" s="328"/>
      <c r="Q47" s="328"/>
      <c r="R47" s="328"/>
      <c r="S47" s="328"/>
      <c r="T47" s="328"/>
      <c r="U47" s="328"/>
      <c r="V47" s="328"/>
      <c r="W47" s="328"/>
      <c r="X47" s="328"/>
      <c r="Y47" s="328"/>
      <c r="Z47" s="328"/>
      <c r="AA47" s="328"/>
      <c r="AB47" s="328"/>
      <c r="AC47" s="328"/>
      <c r="AD47" s="328"/>
      <c r="AE47" s="328"/>
      <c r="AF47" s="328"/>
      <c r="AG47" s="328"/>
      <c r="AH47" s="328"/>
      <c r="AI47" s="328"/>
      <c r="AJ47" s="328"/>
      <c r="AK47" s="328"/>
      <c r="AL47" s="328"/>
      <c r="AM47" s="328"/>
      <c r="AN47" s="328"/>
      <c r="AO47" s="328"/>
      <c r="AP47" s="328"/>
      <c r="AQ47" s="328"/>
      <c r="AR47" s="328"/>
      <c r="AS47" s="328"/>
      <c r="AT47" s="328"/>
      <c r="AU47" s="328"/>
      <c r="AV47" s="328"/>
      <c r="AW47" s="328"/>
      <c r="AX47" s="328"/>
      <c r="AY47" s="328"/>
      <c r="AZ47" s="328"/>
      <c r="BA47" s="328"/>
      <c r="BB47" s="328"/>
      <c r="BC47" s="328"/>
      <c r="BD47" s="328"/>
      <c r="BE47" s="328"/>
      <c r="BF47" s="328"/>
      <c r="BG47" s="328"/>
      <c r="BH47" s="328"/>
      <c r="BI47" s="328"/>
      <c r="BJ47" s="328"/>
      <c r="BK47" s="328"/>
      <c r="BL47" s="327"/>
      <c r="BM47" s="327"/>
      <c r="BN47" s="327"/>
      <c r="BO47" s="327"/>
      <c r="BP47" s="327"/>
      <c r="BQ47" s="327"/>
      <c r="BR47" s="327"/>
      <c r="BS47" s="327"/>
      <c r="BT47" s="327"/>
      <c r="BU47" s="327"/>
      <c r="BV47" s="327"/>
      <c r="BW47" s="327"/>
      <c r="BX47" s="327"/>
      <c r="BY47" s="327"/>
      <c r="BZ47" s="327"/>
      <c r="CA47" s="327"/>
      <c r="CB47" s="327"/>
      <c r="CC47" s="327"/>
      <c r="CD47" s="327"/>
      <c r="CE47" s="327"/>
      <c r="CF47" s="327"/>
      <c r="CG47" s="327"/>
      <c r="CH47" s="327"/>
      <c r="CI47" s="327"/>
      <c r="CJ47" s="327"/>
      <c r="CK47" s="327"/>
      <c r="CL47" s="327"/>
      <c r="CM47" s="327"/>
      <c r="CN47" s="327"/>
      <c r="CO47" s="327"/>
      <c r="CP47" s="327"/>
      <c r="CQ47" s="327"/>
      <c r="CR47" s="327"/>
      <c r="CS47" s="327"/>
      <c r="CT47" s="327"/>
      <c r="CU47" s="327"/>
      <c r="CV47" s="327"/>
      <c r="CW47" s="327"/>
      <c r="CX47" s="327"/>
      <c r="CY47" s="327"/>
      <c r="CZ47" s="327"/>
      <c r="DA47" s="327"/>
      <c r="DB47" s="327"/>
      <c r="DC47" s="327"/>
      <c r="DD47" s="327"/>
      <c r="DE47" s="327"/>
      <c r="DF47" s="327"/>
      <c r="DG47" s="327"/>
      <c r="DH47" s="327"/>
      <c r="DI47" s="327"/>
      <c r="DJ47" s="327"/>
      <c r="DK47" s="327"/>
      <c r="DL47" s="327"/>
      <c r="DM47" s="327"/>
      <c r="DN47" s="327"/>
      <c r="DO47" s="327"/>
      <c r="DP47" s="327"/>
      <c r="DQ47" s="327"/>
      <c r="DR47" s="327"/>
      <c r="DS47" s="327"/>
      <c r="DT47" s="327"/>
      <c r="DU47" s="327"/>
      <c r="DV47" s="327"/>
      <c r="DW47" s="327"/>
      <c r="DX47" s="327"/>
      <c r="DY47" s="327"/>
      <c r="DZ47" s="327"/>
      <c r="EA47" s="327"/>
      <c r="EB47" s="327"/>
      <c r="EC47" s="327"/>
      <c r="ED47" s="327"/>
      <c r="EE47" s="327"/>
      <c r="EF47" s="327"/>
      <c r="EG47" s="327"/>
      <c r="EH47" s="327"/>
      <c r="EI47" s="327"/>
      <c r="EJ47" s="327"/>
      <c r="EK47" s="327"/>
      <c r="EL47" s="327"/>
      <c r="EM47" s="327"/>
      <c r="EN47" s="327"/>
      <c r="EO47" s="327"/>
      <c r="EP47" s="327"/>
      <c r="EQ47" s="327"/>
      <c r="ER47" s="327"/>
      <c r="ES47" s="327"/>
      <c r="ET47" s="327"/>
      <c r="EU47" s="327"/>
      <c r="EV47" s="327"/>
      <c r="EW47" s="327"/>
      <c r="EX47" s="327"/>
      <c r="EY47" s="327"/>
      <c r="EZ47" s="327"/>
      <c r="FA47" s="327"/>
      <c r="FB47" s="327"/>
      <c r="FC47" s="327"/>
      <c r="FD47" s="327"/>
      <c r="FE47" s="327"/>
      <c r="FF47" s="327"/>
      <c r="FG47" s="327"/>
      <c r="FH47" s="327"/>
      <c r="FI47" s="327"/>
      <c r="FJ47" s="327"/>
      <c r="FK47" s="327"/>
      <c r="FL47" s="327"/>
      <c r="FM47" s="327"/>
      <c r="FN47" s="327"/>
      <c r="FO47" s="327"/>
      <c r="FP47" s="327"/>
      <c r="FQ47" s="327"/>
      <c r="FR47" s="327"/>
      <c r="FS47" s="327"/>
      <c r="FT47" s="327"/>
      <c r="FU47" s="327"/>
      <c r="FV47" s="327"/>
      <c r="FW47" s="327"/>
      <c r="FX47" s="327"/>
      <c r="FY47" s="327"/>
      <c r="FZ47" s="327"/>
      <c r="GA47" s="327"/>
      <c r="GB47" s="327"/>
      <c r="GC47" s="327"/>
      <c r="GD47" s="327"/>
      <c r="GE47" s="327"/>
      <c r="GF47" s="327"/>
      <c r="GG47" s="327"/>
      <c r="GH47" s="327"/>
      <c r="GI47" s="327"/>
      <c r="GJ47" s="327"/>
      <c r="GK47" s="327"/>
      <c r="GL47" s="327"/>
      <c r="GM47" s="327"/>
      <c r="GN47" s="327"/>
      <c r="GO47" s="327"/>
      <c r="GP47" s="327"/>
      <c r="GQ47" s="327"/>
      <c r="GR47" s="327"/>
      <c r="GS47" s="327"/>
      <c r="GT47" s="327"/>
      <c r="GU47" s="327"/>
      <c r="GV47" s="327"/>
      <c r="GW47" s="327"/>
      <c r="GX47" s="327"/>
      <c r="GY47" s="327"/>
      <c r="GZ47" s="327"/>
      <c r="HA47" s="327"/>
      <c r="HB47" s="327"/>
      <c r="HC47" s="327"/>
      <c r="HD47" s="327"/>
      <c r="HE47" s="327"/>
      <c r="HF47" s="327"/>
      <c r="HG47" s="327"/>
      <c r="HH47" s="327"/>
      <c r="HI47" s="327"/>
      <c r="HJ47" s="327"/>
      <c r="HK47" s="327"/>
      <c r="HL47" s="327"/>
      <c r="HM47" s="327"/>
      <c r="HN47" s="327"/>
      <c r="HO47" s="327"/>
      <c r="HP47" s="327"/>
      <c r="HQ47" s="327"/>
      <c r="HR47" s="327"/>
      <c r="HS47" s="327"/>
      <c r="HT47" s="327"/>
      <c r="HU47" s="327"/>
      <c r="HV47" s="327"/>
      <c r="HW47" s="327"/>
      <c r="HX47" s="327"/>
      <c r="HY47" s="327"/>
      <c r="HZ47" s="327"/>
      <c r="IA47" s="327"/>
      <c r="IB47" s="327"/>
      <c r="IC47" s="327"/>
      <c r="ID47" s="327"/>
      <c r="IE47" s="327"/>
      <c r="IF47" s="327"/>
      <c r="IG47" s="327"/>
      <c r="IH47" s="327"/>
      <c r="II47" s="327"/>
      <c r="IJ47" s="327"/>
      <c r="IK47" s="327"/>
      <c r="IL47" s="327"/>
      <c r="IM47" s="327"/>
      <c r="IN47" s="327"/>
      <c r="IO47" s="327"/>
      <c r="IP47" s="327"/>
      <c r="IQ47" s="327"/>
      <c r="IR47" s="327"/>
    </row>
    <row r="48" spans="1:252">
      <c r="C48" s="286"/>
      <c r="D48" s="328"/>
      <c r="E48" s="328"/>
      <c r="F48" s="328"/>
      <c r="G48" s="328"/>
      <c r="H48" s="328"/>
      <c r="I48" s="328"/>
      <c r="J48" s="328"/>
      <c r="K48" s="328"/>
      <c r="L48" s="328"/>
      <c r="M48" s="328"/>
      <c r="N48" s="328"/>
      <c r="O48" s="328"/>
      <c r="P48" s="328"/>
      <c r="Q48" s="328"/>
      <c r="R48" s="328"/>
      <c r="S48" s="328"/>
      <c r="T48" s="328"/>
      <c r="U48" s="328"/>
      <c r="V48" s="328"/>
      <c r="W48" s="328"/>
      <c r="X48" s="328"/>
      <c r="Y48" s="328"/>
      <c r="Z48" s="328"/>
      <c r="AA48" s="328"/>
      <c r="AB48" s="328"/>
      <c r="AC48" s="328"/>
      <c r="AD48" s="328"/>
      <c r="AE48" s="328"/>
      <c r="AF48" s="328"/>
      <c r="AG48" s="328"/>
      <c r="AH48" s="328"/>
      <c r="AI48" s="328"/>
      <c r="AJ48" s="328"/>
      <c r="AK48" s="328"/>
      <c r="AL48" s="328"/>
      <c r="AM48" s="328"/>
      <c r="AN48" s="328"/>
      <c r="AO48" s="328"/>
      <c r="AP48" s="328"/>
      <c r="AQ48" s="328"/>
      <c r="AR48" s="328"/>
      <c r="AS48" s="328"/>
      <c r="AT48" s="328"/>
      <c r="AU48" s="328"/>
      <c r="AV48" s="328"/>
      <c r="AW48" s="328"/>
      <c r="AX48" s="328"/>
      <c r="AY48" s="328"/>
      <c r="AZ48" s="328"/>
      <c r="BA48" s="328"/>
      <c r="BB48" s="328"/>
      <c r="BC48" s="328"/>
      <c r="BD48" s="328"/>
      <c r="BE48" s="328"/>
      <c r="BF48" s="328"/>
      <c r="BG48" s="328"/>
      <c r="BH48" s="328"/>
      <c r="BI48" s="328"/>
      <c r="BJ48" s="328"/>
      <c r="BK48" s="328"/>
      <c r="BL48" s="288"/>
      <c r="BM48" s="288"/>
      <c r="BN48" s="288"/>
      <c r="BO48" s="288"/>
      <c r="BP48" s="288"/>
      <c r="BQ48" s="288"/>
      <c r="BR48" s="288"/>
      <c r="BS48" s="288"/>
      <c r="BT48" s="288"/>
      <c r="BU48" s="288"/>
      <c r="BV48" s="288"/>
      <c r="BW48" s="288"/>
      <c r="BX48" s="288"/>
      <c r="BY48" s="288"/>
      <c r="BZ48" s="288"/>
      <c r="CA48" s="288"/>
      <c r="CB48" s="288"/>
      <c r="CC48" s="288"/>
      <c r="CD48" s="288"/>
      <c r="CE48" s="288"/>
      <c r="CF48" s="288"/>
      <c r="CG48" s="288"/>
      <c r="CH48" s="288"/>
      <c r="CI48" s="288"/>
      <c r="CJ48" s="288"/>
      <c r="CK48" s="288"/>
      <c r="CL48" s="288"/>
      <c r="CM48" s="288"/>
      <c r="CN48" s="288"/>
      <c r="CO48" s="288"/>
      <c r="CP48" s="288"/>
      <c r="CQ48" s="288"/>
      <c r="CR48" s="288"/>
      <c r="CS48" s="288"/>
      <c r="CT48" s="288"/>
      <c r="CU48" s="288"/>
      <c r="CV48" s="288"/>
      <c r="CW48" s="288"/>
      <c r="CX48" s="288"/>
      <c r="CY48" s="288"/>
      <c r="CZ48" s="288"/>
      <c r="DA48" s="288"/>
      <c r="DB48" s="288"/>
      <c r="DC48" s="288"/>
      <c r="DD48" s="288"/>
      <c r="DE48" s="288"/>
      <c r="DF48" s="288"/>
      <c r="DG48" s="288"/>
      <c r="DH48" s="288"/>
      <c r="DI48" s="288"/>
      <c r="DJ48" s="288"/>
      <c r="DK48" s="288"/>
      <c r="DL48" s="288"/>
      <c r="DM48" s="288"/>
      <c r="DN48" s="288"/>
      <c r="DO48" s="288"/>
      <c r="DP48" s="288"/>
      <c r="DQ48" s="288"/>
      <c r="DR48" s="288"/>
      <c r="DS48" s="288"/>
      <c r="DT48" s="288"/>
      <c r="DU48" s="288"/>
      <c r="DV48" s="288"/>
      <c r="DW48" s="288"/>
      <c r="DX48" s="288"/>
      <c r="DY48" s="288"/>
      <c r="DZ48" s="288"/>
      <c r="EA48" s="288"/>
      <c r="EB48" s="288"/>
      <c r="EC48" s="288"/>
      <c r="ED48" s="288"/>
      <c r="EE48" s="288"/>
      <c r="EF48" s="288"/>
      <c r="EG48" s="288"/>
      <c r="EH48" s="288"/>
      <c r="EI48" s="288"/>
      <c r="EJ48" s="288"/>
      <c r="EK48" s="288"/>
      <c r="EL48" s="288"/>
      <c r="EM48" s="288"/>
      <c r="EN48" s="288"/>
      <c r="EO48" s="288"/>
      <c r="EP48" s="288"/>
      <c r="EQ48" s="288"/>
      <c r="ER48" s="288"/>
      <c r="ES48" s="288"/>
      <c r="ET48" s="288"/>
      <c r="EU48" s="288"/>
      <c r="EV48" s="288"/>
      <c r="EW48" s="288"/>
      <c r="EX48" s="288"/>
      <c r="EY48" s="288"/>
      <c r="EZ48" s="288"/>
      <c r="FA48" s="288"/>
      <c r="FB48" s="288"/>
      <c r="FC48" s="288"/>
      <c r="FD48" s="288"/>
      <c r="FE48" s="288"/>
      <c r="FF48" s="288"/>
      <c r="FG48" s="288"/>
      <c r="FH48" s="288"/>
      <c r="FI48" s="288"/>
      <c r="FJ48" s="288"/>
      <c r="FK48" s="288"/>
      <c r="FL48" s="288"/>
      <c r="FM48" s="288"/>
      <c r="FN48" s="288"/>
      <c r="FO48" s="288"/>
      <c r="FP48" s="288"/>
      <c r="FQ48" s="288"/>
      <c r="FR48" s="288"/>
      <c r="FS48" s="288"/>
      <c r="FT48" s="288"/>
      <c r="FU48" s="288"/>
      <c r="FV48" s="288"/>
      <c r="FW48" s="288"/>
      <c r="FX48" s="288"/>
      <c r="FY48" s="288"/>
      <c r="FZ48" s="288"/>
      <c r="GA48" s="288"/>
      <c r="GB48" s="288"/>
      <c r="GC48" s="288"/>
      <c r="GD48" s="288"/>
      <c r="GE48" s="288"/>
      <c r="GF48" s="288"/>
      <c r="GG48" s="288"/>
      <c r="GH48" s="288"/>
      <c r="GI48" s="288"/>
      <c r="GJ48" s="288"/>
      <c r="GK48" s="288"/>
      <c r="GL48" s="288"/>
      <c r="GM48" s="288"/>
      <c r="GN48" s="288"/>
      <c r="GO48" s="288"/>
      <c r="GP48" s="288"/>
      <c r="GQ48" s="288"/>
      <c r="GR48" s="288"/>
      <c r="GS48" s="288"/>
      <c r="GT48" s="288"/>
      <c r="GU48" s="288"/>
      <c r="GV48" s="288"/>
      <c r="GW48" s="288"/>
      <c r="GX48" s="288"/>
      <c r="GY48" s="288"/>
      <c r="GZ48" s="288"/>
      <c r="HA48" s="288"/>
      <c r="HB48" s="288"/>
      <c r="HC48" s="288"/>
      <c r="HD48" s="288"/>
      <c r="HE48" s="288"/>
      <c r="HF48" s="288"/>
      <c r="HG48" s="288"/>
      <c r="HH48" s="288"/>
      <c r="HI48" s="288"/>
      <c r="HJ48" s="288"/>
      <c r="HK48" s="288"/>
      <c r="HL48" s="288"/>
      <c r="HM48" s="288"/>
      <c r="HN48" s="288"/>
      <c r="HO48" s="288"/>
      <c r="HP48" s="288"/>
      <c r="HQ48" s="288"/>
      <c r="HR48" s="288"/>
      <c r="HS48" s="288"/>
      <c r="HT48" s="288"/>
      <c r="HU48" s="288"/>
      <c r="HV48" s="288"/>
      <c r="HW48" s="288"/>
      <c r="HX48" s="288"/>
      <c r="HY48" s="288"/>
      <c r="HZ48" s="288"/>
      <c r="IA48" s="288"/>
      <c r="IB48" s="288"/>
      <c r="IC48" s="288"/>
      <c r="ID48" s="288"/>
      <c r="IE48" s="288"/>
      <c r="IF48" s="288"/>
      <c r="IG48" s="288"/>
      <c r="IH48" s="288"/>
      <c r="II48" s="288"/>
      <c r="IJ48" s="288"/>
      <c r="IK48" s="288"/>
      <c r="IL48" s="288"/>
      <c r="IM48" s="288"/>
      <c r="IN48" s="288"/>
      <c r="IO48" s="288"/>
      <c r="IP48" s="288"/>
      <c r="IQ48" s="288"/>
      <c r="IR48" s="288"/>
    </row>
    <row r="49" spans="1:252">
      <c r="C49" s="286"/>
      <c r="D49" s="328"/>
      <c r="E49" s="328"/>
      <c r="F49" s="328"/>
      <c r="G49" s="328"/>
      <c r="H49" s="328"/>
      <c r="I49" s="328"/>
      <c r="J49" s="328"/>
      <c r="K49" s="328"/>
      <c r="L49" s="328"/>
      <c r="M49" s="328"/>
      <c r="N49" s="328"/>
      <c r="O49" s="328"/>
      <c r="P49" s="328"/>
      <c r="Q49" s="328"/>
      <c r="R49" s="328"/>
      <c r="S49" s="328"/>
      <c r="T49" s="328"/>
      <c r="U49" s="328"/>
      <c r="V49" s="328"/>
      <c r="W49" s="328"/>
      <c r="X49" s="328"/>
      <c r="Y49" s="328"/>
      <c r="Z49" s="328"/>
      <c r="AA49" s="328"/>
      <c r="AB49" s="328"/>
      <c r="AC49" s="328"/>
      <c r="AD49" s="328"/>
      <c r="AE49" s="328"/>
      <c r="AF49" s="328"/>
      <c r="AG49" s="328"/>
      <c r="AH49" s="328"/>
      <c r="AI49" s="328"/>
      <c r="AJ49" s="328"/>
      <c r="AK49" s="328"/>
      <c r="AL49" s="328"/>
      <c r="AM49" s="328"/>
      <c r="AN49" s="328"/>
      <c r="AO49" s="328"/>
      <c r="AP49" s="328"/>
      <c r="AQ49" s="328"/>
      <c r="AR49" s="328"/>
      <c r="AS49" s="328"/>
      <c r="AT49" s="328"/>
      <c r="AU49" s="328"/>
      <c r="AV49" s="328"/>
      <c r="AW49" s="328"/>
      <c r="AX49" s="328"/>
      <c r="AY49" s="328"/>
      <c r="AZ49" s="328"/>
      <c r="BA49" s="328"/>
      <c r="BB49" s="328"/>
      <c r="BC49" s="328"/>
      <c r="BD49" s="328"/>
      <c r="BE49" s="328"/>
      <c r="BF49" s="328"/>
      <c r="BG49" s="328"/>
      <c r="BH49" s="328"/>
      <c r="BI49" s="328"/>
      <c r="BJ49" s="328"/>
      <c r="BK49" s="328"/>
      <c r="BS49" s="329"/>
      <c r="BT49" s="329"/>
      <c r="BU49" s="329"/>
      <c r="BV49" s="329"/>
      <c r="BW49" s="329"/>
      <c r="BX49" s="329"/>
      <c r="BY49" s="329"/>
      <c r="BZ49" s="329"/>
      <c r="CA49" s="329"/>
      <c r="CB49" s="329"/>
      <c r="CC49" s="329"/>
      <c r="CD49" s="329"/>
      <c r="CE49" s="329"/>
      <c r="CF49" s="329"/>
      <c r="CG49" s="329"/>
      <c r="CH49" s="329"/>
      <c r="CI49" s="329"/>
      <c r="CJ49" s="329"/>
      <c r="CK49" s="329"/>
      <c r="CL49" s="329"/>
      <c r="CM49" s="329"/>
      <c r="CN49" s="329"/>
      <c r="CO49" s="329"/>
      <c r="CP49" s="329"/>
      <c r="CQ49" s="329"/>
      <c r="CR49" s="329"/>
      <c r="CS49" s="329"/>
      <c r="CT49" s="329"/>
      <c r="CU49" s="329"/>
      <c r="CV49" s="329"/>
      <c r="CW49" s="329"/>
      <c r="CX49" s="329"/>
      <c r="CY49" s="329"/>
      <c r="CZ49" s="329"/>
      <c r="DA49" s="329"/>
      <c r="DB49" s="329"/>
      <c r="DC49" s="329"/>
      <c r="DD49" s="329"/>
      <c r="DE49" s="329"/>
      <c r="DF49" s="329"/>
      <c r="DG49" s="329"/>
      <c r="DH49" s="329"/>
      <c r="DI49" s="329"/>
      <c r="DJ49" s="329"/>
      <c r="DK49" s="329"/>
      <c r="DL49" s="329"/>
      <c r="DM49" s="329"/>
      <c r="DN49" s="329"/>
      <c r="DO49" s="329"/>
      <c r="DP49" s="329"/>
      <c r="DQ49" s="329"/>
      <c r="DR49" s="329"/>
      <c r="DS49" s="329"/>
      <c r="DT49" s="329"/>
      <c r="DU49" s="329"/>
      <c r="DV49" s="329"/>
      <c r="DW49" s="329"/>
      <c r="DX49" s="329"/>
      <c r="DY49" s="329"/>
      <c r="DZ49" s="329"/>
      <c r="EA49" s="329"/>
      <c r="EB49" s="329"/>
      <c r="EC49" s="329"/>
      <c r="ED49" s="329"/>
      <c r="EE49" s="329"/>
      <c r="EF49" s="329"/>
      <c r="EG49" s="329"/>
      <c r="EH49" s="329"/>
      <c r="EI49" s="329"/>
      <c r="EJ49" s="329"/>
      <c r="EK49" s="329"/>
      <c r="EL49" s="329"/>
      <c r="EM49" s="329"/>
      <c r="EN49" s="329"/>
      <c r="EO49" s="329"/>
      <c r="EP49" s="329"/>
      <c r="EQ49" s="329"/>
      <c r="ER49" s="329"/>
      <c r="ES49" s="329"/>
      <c r="ET49" s="329"/>
      <c r="EU49" s="329"/>
      <c r="EV49" s="329"/>
      <c r="EW49" s="329"/>
      <c r="EX49" s="329"/>
      <c r="EY49" s="329"/>
      <c r="EZ49" s="329"/>
      <c r="FA49" s="329"/>
      <c r="FB49" s="329"/>
      <c r="FC49" s="329"/>
      <c r="FD49" s="329"/>
      <c r="FE49" s="329"/>
      <c r="FF49" s="329"/>
      <c r="FG49" s="329"/>
      <c r="FH49" s="329"/>
      <c r="FI49" s="329"/>
      <c r="FJ49" s="329"/>
      <c r="FK49" s="329"/>
      <c r="FL49" s="329"/>
      <c r="FM49" s="329"/>
      <c r="FN49" s="329"/>
      <c r="FO49" s="329"/>
      <c r="FP49" s="329"/>
      <c r="FQ49" s="329"/>
      <c r="FR49" s="329"/>
      <c r="FS49" s="329"/>
      <c r="FT49" s="329"/>
      <c r="FU49" s="329"/>
      <c r="FV49" s="329"/>
      <c r="FW49" s="329"/>
      <c r="FX49" s="329"/>
      <c r="FY49" s="329"/>
      <c r="FZ49" s="329"/>
      <c r="GA49" s="329"/>
      <c r="GB49" s="329"/>
      <c r="GC49" s="329"/>
      <c r="GD49" s="329"/>
      <c r="GE49" s="329"/>
      <c r="GF49" s="329"/>
      <c r="GG49" s="329"/>
      <c r="GH49" s="329"/>
      <c r="GI49" s="329"/>
      <c r="GJ49" s="329"/>
      <c r="GK49" s="329"/>
      <c r="GL49" s="329"/>
      <c r="GM49" s="329"/>
      <c r="GN49" s="329"/>
      <c r="GO49" s="329"/>
      <c r="GP49" s="329"/>
      <c r="GQ49" s="329"/>
      <c r="GR49" s="329"/>
      <c r="GS49" s="329"/>
      <c r="GT49" s="329"/>
      <c r="GU49" s="329"/>
      <c r="GV49" s="329"/>
      <c r="GW49" s="329"/>
      <c r="GX49" s="329"/>
      <c r="GY49" s="329"/>
      <c r="GZ49" s="329"/>
      <c r="HA49" s="329"/>
      <c r="HB49" s="329"/>
      <c r="HC49" s="329"/>
      <c r="HD49" s="329"/>
      <c r="HE49" s="329"/>
      <c r="HF49" s="329"/>
      <c r="HG49" s="329"/>
      <c r="HH49" s="329"/>
      <c r="HI49" s="329"/>
      <c r="HJ49" s="329"/>
      <c r="HK49" s="329"/>
      <c r="HL49" s="329"/>
      <c r="HM49" s="329"/>
      <c r="HN49" s="329"/>
      <c r="HO49" s="329"/>
      <c r="HP49" s="329"/>
      <c r="HQ49" s="329"/>
      <c r="HR49" s="329"/>
      <c r="HS49" s="329"/>
      <c r="HT49" s="329"/>
      <c r="HU49" s="329"/>
      <c r="HV49" s="329"/>
      <c r="HW49" s="329"/>
      <c r="HX49" s="329"/>
      <c r="HY49" s="329"/>
      <c r="HZ49" s="329"/>
      <c r="IA49" s="329"/>
      <c r="IB49" s="329"/>
      <c r="IC49" s="329"/>
      <c r="ID49" s="329"/>
      <c r="IE49" s="329"/>
      <c r="IF49" s="329"/>
      <c r="IG49" s="329"/>
      <c r="IH49" s="329"/>
      <c r="II49" s="329"/>
      <c r="IJ49" s="329"/>
      <c r="IK49" s="329"/>
      <c r="IL49" s="329"/>
      <c r="IM49" s="329"/>
      <c r="IN49" s="329"/>
      <c r="IO49" s="329"/>
      <c r="IP49" s="329"/>
      <c r="IQ49" s="329"/>
      <c r="IR49" s="329"/>
    </row>
    <row r="50" spans="1:252" s="331" customFormat="1">
      <c r="A50" s="322"/>
      <c r="B50" s="327"/>
      <c r="C50" s="286"/>
      <c r="D50" s="328"/>
      <c r="E50" s="328"/>
      <c r="F50" s="328"/>
      <c r="G50" s="328"/>
      <c r="H50" s="328"/>
      <c r="I50" s="328"/>
      <c r="J50" s="328"/>
      <c r="K50" s="328"/>
      <c r="L50" s="328"/>
      <c r="M50" s="328"/>
      <c r="N50" s="328"/>
      <c r="O50" s="328"/>
      <c r="P50" s="328"/>
      <c r="Q50" s="328"/>
      <c r="R50" s="328"/>
      <c r="S50" s="328"/>
      <c r="T50" s="328"/>
      <c r="U50" s="328"/>
      <c r="V50" s="328"/>
      <c r="W50" s="328"/>
      <c r="X50" s="328"/>
      <c r="Y50" s="328"/>
      <c r="Z50" s="328"/>
      <c r="AA50" s="328"/>
      <c r="AB50" s="328"/>
      <c r="AC50" s="328"/>
      <c r="AD50" s="328"/>
      <c r="AE50" s="328"/>
      <c r="AF50" s="328"/>
      <c r="AG50" s="328"/>
      <c r="AH50" s="328"/>
      <c r="AI50" s="328"/>
      <c r="AJ50" s="328"/>
      <c r="AK50" s="328"/>
      <c r="AL50" s="328"/>
      <c r="AM50" s="328"/>
      <c r="AN50" s="328"/>
      <c r="AO50" s="328"/>
      <c r="AP50" s="328"/>
      <c r="AQ50" s="328"/>
      <c r="AR50" s="328"/>
      <c r="AS50" s="328"/>
      <c r="AT50" s="328"/>
      <c r="AU50" s="328"/>
      <c r="AV50" s="328"/>
      <c r="AW50" s="328"/>
      <c r="AX50" s="328"/>
      <c r="AY50" s="328"/>
      <c r="AZ50" s="328"/>
      <c r="BA50" s="328"/>
      <c r="BB50" s="328"/>
      <c r="BC50" s="328"/>
      <c r="BD50" s="328"/>
      <c r="BE50" s="328"/>
      <c r="BF50" s="328"/>
      <c r="BG50" s="328"/>
      <c r="BH50" s="328"/>
      <c r="BI50" s="328"/>
      <c r="BJ50" s="328"/>
      <c r="BK50" s="328"/>
      <c r="BL50" s="322"/>
      <c r="BM50" s="322"/>
      <c r="BN50" s="322"/>
      <c r="BO50" s="322"/>
      <c r="BP50" s="322"/>
      <c r="BQ50" s="322"/>
      <c r="BR50" s="322"/>
      <c r="BS50" s="322"/>
      <c r="BT50" s="322"/>
      <c r="BU50" s="322"/>
      <c r="BV50" s="322"/>
      <c r="BW50" s="322"/>
      <c r="BX50" s="322"/>
      <c r="BY50" s="322"/>
      <c r="BZ50" s="322"/>
      <c r="CA50" s="322"/>
      <c r="CB50" s="322"/>
      <c r="CC50" s="322"/>
      <c r="CD50" s="322"/>
      <c r="CE50" s="322"/>
      <c r="CF50" s="322"/>
      <c r="CG50" s="322"/>
      <c r="CH50" s="322"/>
      <c r="CI50" s="322"/>
      <c r="CJ50" s="322"/>
      <c r="CK50" s="322"/>
      <c r="CL50" s="322"/>
      <c r="CM50" s="322"/>
      <c r="CN50" s="322"/>
      <c r="CO50" s="322"/>
      <c r="CP50" s="322"/>
      <c r="CQ50" s="322"/>
      <c r="CR50" s="322"/>
      <c r="CS50" s="322"/>
      <c r="CT50" s="322"/>
      <c r="CU50" s="322"/>
      <c r="CV50" s="322"/>
      <c r="CW50" s="322"/>
      <c r="CX50" s="322"/>
      <c r="CY50" s="322"/>
      <c r="CZ50" s="322"/>
      <c r="DA50" s="322"/>
      <c r="DB50" s="322"/>
      <c r="DC50" s="322"/>
      <c r="DD50" s="322"/>
      <c r="DE50" s="322"/>
      <c r="DF50" s="322"/>
      <c r="DG50" s="322"/>
      <c r="DH50" s="322"/>
      <c r="DI50" s="322"/>
      <c r="DJ50" s="322"/>
      <c r="DK50" s="322"/>
      <c r="DL50" s="322"/>
      <c r="DM50" s="322"/>
      <c r="DN50" s="322"/>
      <c r="DO50" s="322"/>
      <c r="DP50" s="322"/>
      <c r="DQ50" s="322"/>
      <c r="DR50" s="322"/>
      <c r="DS50" s="322"/>
      <c r="DT50" s="322"/>
      <c r="DU50" s="322"/>
      <c r="DV50" s="322"/>
      <c r="DW50" s="322"/>
      <c r="DX50" s="322"/>
      <c r="DY50" s="322"/>
      <c r="DZ50" s="322"/>
      <c r="EA50" s="322"/>
      <c r="EB50" s="322"/>
      <c r="EC50" s="322"/>
      <c r="ED50" s="322"/>
      <c r="EE50" s="322"/>
      <c r="EF50" s="322"/>
      <c r="EG50" s="322"/>
      <c r="EH50" s="322"/>
      <c r="EI50" s="322"/>
      <c r="EJ50" s="322"/>
      <c r="EK50" s="322"/>
      <c r="EL50" s="322"/>
      <c r="EM50" s="322"/>
      <c r="EN50" s="322"/>
      <c r="EO50" s="322"/>
      <c r="EP50" s="322"/>
      <c r="EQ50" s="322"/>
      <c r="ER50" s="322"/>
      <c r="ES50" s="322"/>
      <c r="ET50" s="322"/>
      <c r="EU50" s="322"/>
      <c r="EV50" s="322"/>
      <c r="EW50" s="322"/>
      <c r="EX50" s="322"/>
      <c r="EY50" s="322"/>
      <c r="EZ50" s="322"/>
      <c r="FA50" s="322"/>
      <c r="FB50" s="322"/>
      <c r="FC50" s="322"/>
      <c r="FD50" s="322"/>
      <c r="FE50" s="322"/>
      <c r="FF50" s="322"/>
      <c r="FG50" s="322"/>
      <c r="FH50" s="322"/>
      <c r="FI50" s="322"/>
      <c r="FJ50" s="322"/>
      <c r="FK50" s="322"/>
      <c r="FL50" s="322"/>
      <c r="FM50" s="322"/>
      <c r="FN50" s="322"/>
      <c r="FO50" s="322"/>
      <c r="FP50" s="322"/>
      <c r="FQ50" s="322"/>
      <c r="FR50" s="322"/>
      <c r="FS50" s="322"/>
      <c r="FT50" s="322"/>
      <c r="FU50" s="322"/>
      <c r="FV50" s="322"/>
      <c r="FW50" s="322"/>
      <c r="FX50" s="322"/>
      <c r="FY50" s="322"/>
      <c r="FZ50" s="322"/>
      <c r="GA50" s="322"/>
      <c r="GB50" s="322"/>
      <c r="GC50" s="322"/>
      <c r="GD50" s="322"/>
      <c r="GE50" s="322"/>
      <c r="GF50" s="322"/>
      <c r="GG50" s="322"/>
      <c r="GH50" s="322"/>
      <c r="GI50" s="322"/>
      <c r="GJ50" s="322"/>
      <c r="GK50" s="322"/>
      <c r="GL50" s="322"/>
      <c r="GM50" s="322"/>
      <c r="GN50" s="322"/>
      <c r="GO50" s="322"/>
      <c r="GP50" s="322"/>
      <c r="GQ50" s="322"/>
      <c r="GR50" s="322"/>
      <c r="GS50" s="322"/>
      <c r="GT50" s="322"/>
      <c r="GU50" s="322"/>
      <c r="GV50" s="322"/>
      <c r="GW50" s="322"/>
      <c r="GX50" s="322"/>
      <c r="GY50" s="322"/>
      <c r="GZ50" s="322"/>
      <c r="HA50" s="322"/>
      <c r="HB50" s="322"/>
      <c r="HC50" s="322"/>
      <c r="HD50" s="322"/>
      <c r="HE50" s="322"/>
      <c r="HF50" s="322"/>
      <c r="HG50" s="322"/>
      <c r="HH50" s="322"/>
      <c r="HI50" s="322"/>
      <c r="HJ50" s="322"/>
      <c r="HK50" s="322"/>
      <c r="HL50" s="322"/>
      <c r="HM50" s="322"/>
      <c r="HN50" s="322"/>
      <c r="HO50" s="322"/>
      <c r="HP50" s="322"/>
      <c r="HQ50" s="322"/>
      <c r="HR50" s="322"/>
      <c r="HS50" s="322"/>
      <c r="HT50" s="322"/>
      <c r="HU50" s="322"/>
      <c r="HV50" s="322"/>
      <c r="HW50" s="322"/>
      <c r="HX50" s="322"/>
      <c r="HY50" s="322"/>
      <c r="HZ50" s="322"/>
      <c r="IA50" s="322"/>
      <c r="IB50" s="322"/>
      <c r="IC50" s="322"/>
      <c r="ID50" s="322"/>
      <c r="IE50" s="322"/>
      <c r="IF50" s="322"/>
      <c r="IG50" s="322"/>
      <c r="IH50" s="322"/>
      <c r="II50" s="322"/>
      <c r="IJ50" s="322"/>
      <c r="IK50" s="322"/>
      <c r="IL50" s="322"/>
      <c r="IM50" s="322"/>
      <c r="IN50" s="322"/>
      <c r="IO50" s="322"/>
      <c r="IP50" s="322"/>
      <c r="IQ50" s="322"/>
      <c r="IR50" s="322"/>
    </row>
    <row r="51" spans="1:252">
      <c r="B51" s="329"/>
      <c r="C51" s="316"/>
      <c r="D51" s="330"/>
      <c r="E51" s="330"/>
      <c r="F51" s="330"/>
      <c r="G51" s="330"/>
      <c r="H51" s="330"/>
      <c r="I51" s="330"/>
      <c r="J51" s="330"/>
      <c r="K51" s="330"/>
      <c r="L51" s="330"/>
      <c r="M51" s="330"/>
      <c r="N51" s="330"/>
      <c r="O51" s="330"/>
      <c r="P51" s="330"/>
      <c r="Q51" s="330"/>
      <c r="R51" s="330"/>
      <c r="S51" s="330"/>
      <c r="T51" s="330"/>
      <c r="U51" s="330"/>
      <c r="V51" s="330"/>
      <c r="W51" s="330"/>
      <c r="X51" s="330"/>
      <c r="Y51" s="330"/>
      <c r="Z51" s="330"/>
      <c r="AA51" s="330"/>
      <c r="AB51" s="330"/>
      <c r="AC51" s="330"/>
      <c r="AD51" s="330"/>
      <c r="AE51" s="330"/>
      <c r="AF51" s="330"/>
      <c r="AG51" s="330"/>
      <c r="AH51" s="330"/>
      <c r="AI51" s="330"/>
      <c r="AJ51" s="330"/>
      <c r="AK51" s="330"/>
      <c r="AL51" s="330"/>
      <c r="AM51" s="330"/>
      <c r="AN51" s="330"/>
      <c r="AO51" s="330"/>
      <c r="AP51" s="330"/>
      <c r="AQ51" s="330"/>
      <c r="AR51" s="330"/>
      <c r="AS51" s="330"/>
      <c r="AT51" s="330"/>
      <c r="AU51" s="330"/>
      <c r="AV51" s="330"/>
      <c r="AW51" s="330"/>
      <c r="AX51" s="330"/>
      <c r="AY51" s="330"/>
      <c r="AZ51" s="330"/>
      <c r="BA51" s="330"/>
      <c r="BB51" s="330"/>
      <c r="BC51" s="330"/>
      <c r="BD51" s="330"/>
      <c r="BE51" s="330"/>
      <c r="BF51" s="330"/>
      <c r="BG51" s="330"/>
      <c r="BH51" s="330"/>
      <c r="BI51" s="330"/>
      <c r="BJ51" s="330"/>
      <c r="BK51" s="330"/>
      <c r="BL51" s="288"/>
      <c r="BM51" s="288"/>
      <c r="BN51" s="288"/>
      <c r="BO51" s="288"/>
      <c r="BP51" s="288"/>
      <c r="BQ51" s="288"/>
      <c r="BR51" s="288"/>
      <c r="BS51" s="288"/>
      <c r="BT51" s="288"/>
      <c r="BU51" s="288"/>
      <c r="BV51" s="288"/>
      <c r="BW51" s="288"/>
      <c r="BX51" s="288"/>
      <c r="BY51" s="288"/>
      <c r="BZ51" s="288"/>
      <c r="CA51" s="288"/>
      <c r="CB51" s="288"/>
      <c r="CC51" s="288"/>
      <c r="CD51" s="288"/>
      <c r="CE51" s="288"/>
      <c r="CF51" s="288"/>
      <c r="CG51" s="288"/>
      <c r="CH51" s="288"/>
      <c r="CI51" s="288"/>
      <c r="CJ51" s="288"/>
      <c r="CK51" s="288"/>
      <c r="CL51" s="288"/>
      <c r="CM51" s="288"/>
      <c r="CN51" s="288"/>
      <c r="CO51" s="288"/>
      <c r="CP51" s="288"/>
      <c r="CQ51" s="288"/>
      <c r="CR51" s="288"/>
      <c r="CS51" s="288"/>
      <c r="CT51" s="288"/>
      <c r="CU51" s="288"/>
      <c r="CV51" s="288"/>
      <c r="CW51" s="288"/>
      <c r="CX51" s="288"/>
      <c r="CY51" s="288"/>
      <c r="CZ51" s="288"/>
      <c r="DA51" s="288"/>
      <c r="DB51" s="288"/>
      <c r="DC51" s="288"/>
      <c r="DD51" s="288"/>
      <c r="DE51" s="288"/>
      <c r="DF51" s="288"/>
      <c r="DG51" s="288"/>
      <c r="DH51" s="288"/>
      <c r="DI51" s="288"/>
      <c r="DJ51" s="288"/>
      <c r="DK51" s="288"/>
      <c r="DL51" s="288"/>
      <c r="DM51" s="288"/>
      <c r="DN51" s="288"/>
      <c r="DO51" s="288"/>
      <c r="DP51" s="288"/>
      <c r="DQ51" s="288"/>
      <c r="DR51" s="288"/>
      <c r="DS51" s="288"/>
      <c r="DT51" s="288"/>
      <c r="DU51" s="288"/>
      <c r="DV51" s="288"/>
      <c r="DW51" s="288"/>
      <c r="DX51" s="288"/>
      <c r="DY51" s="288"/>
      <c r="DZ51" s="288"/>
      <c r="EA51" s="288"/>
      <c r="EB51" s="288"/>
      <c r="EC51" s="288"/>
      <c r="ED51" s="288"/>
      <c r="EE51" s="288"/>
      <c r="EF51" s="288"/>
      <c r="EG51" s="288"/>
      <c r="EH51" s="288"/>
      <c r="EI51" s="288"/>
      <c r="EJ51" s="288"/>
      <c r="EK51" s="288"/>
      <c r="EL51" s="288"/>
      <c r="EM51" s="288"/>
      <c r="EN51" s="288"/>
      <c r="EO51" s="288"/>
      <c r="EP51" s="288"/>
      <c r="EQ51" s="288"/>
      <c r="ER51" s="288"/>
      <c r="ES51" s="288"/>
      <c r="ET51" s="288"/>
      <c r="EU51" s="288"/>
      <c r="EV51" s="288"/>
      <c r="EW51" s="288"/>
      <c r="EX51" s="288"/>
      <c r="EY51" s="288"/>
      <c r="EZ51" s="288"/>
      <c r="FA51" s="288"/>
      <c r="FB51" s="288"/>
      <c r="FC51" s="288"/>
      <c r="FD51" s="288"/>
      <c r="FE51" s="288"/>
      <c r="FF51" s="288"/>
      <c r="FG51" s="288"/>
      <c r="FH51" s="288"/>
      <c r="FI51" s="288"/>
      <c r="FJ51" s="288"/>
      <c r="FK51" s="288"/>
      <c r="FL51" s="288"/>
      <c r="FM51" s="288"/>
      <c r="FN51" s="288"/>
      <c r="FO51" s="288"/>
      <c r="FP51" s="288"/>
      <c r="FQ51" s="288"/>
      <c r="FR51" s="288"/>
      <c r="FS51" s="288"/>
      <c r="FT51" s="288"/>
      <c r="FU51" s="288"/>
      <c r="FV51" s="288"/>
      <c r="FW51" s="288"/>
      <c r="FX51" s="288"/>
      <c r="FY51" s="288"/>
      <c r="FZ51" s="288"/>
      <c r="GA51" s="288"/>
      <c r="GB51" s="288"/>
      <c r="GC51" s="288"/>
      <c r="GD51" s="288"/>
      <c r="GE51" s="288"/>
      <c r="GF51" s="288"/>
      <c r="GG51" s="288"/>
      <c r="GH51" s="288"/>
      <c r="GI51" s="288"/>
      <c r="GJ51" s="288"/>
      <c r="GK51" s="288"/>
      <c r="GL51" s="288"/>
      <c r="GM51" s="288"/>
      <c r="GN51" s="288"/>
      <c r="GO51" s="288"/>
      <c r="GP51" s="288"/>
      <c r="GQ51" s="288"/>
      <c r="GR51" s="288"/>
      <c r="GS51" s="288"/>
      <c r="GT51" s="288"/>
      <c r="GU51" s="288"/>
      <c r="GV51" s="288"/>
      <c r="GW51" s="288"/>
      <c r="GX51" s="288"/>
      <c r="GY51" s="288"/>
      <c r="GZ51" s="288"/>
      <c r="HA51" s="288"/>
      <c r="HB51" s="288"/>
      <c r="HC51" s="288"/>
      <c r="HD51" s="288"/>
      <c r="HE51" s="288"/>
      <c r="HF51" s="288"/>
      <c r="HG51" s="288"/>
      <c r="HH51" s="288"/>
      <c r="HI51" s="288"/>
      <c r="HJ51" s="288"/>
      <c r="HK51" s="288"/>
      <c r="HL51" s="288"/>
      <c r="HM51" s="288"/>
      <c r="HN51" s="288"/>
      <c r="HO51" s="288"/>
      <c r="HP51" s="288"/>
      <c r="HQ51" s="288"/>
      <c r="HR51" s="288"/>
      <c r="HS51" s="288"/>
      <c r="HT51" s="288"/>
      <c r="HU51" s="288"/>
      <c r="HV51" s="288"/>
      <c r="HW51" s="288"/>
      <c r="HX51" s="288"/>
      <c r="HY51" s="288"/>
      <c r="HZ51" s="288"/>
      <c r="IA51" s="288"/>
      <c r="IB51" s="288"/>
      <c r="IC51" s="288"/>
      <c r="ID51" s="288"/>
      <c r="IE51" s="288"/>
      <c r="IF51" s="288"/>
      <c r="IG51" s="288"/>
      <c r="IH51" s="288"/>
      <c r="II51" s="288"/>
      <c r="IJ51" s="288"/>
      <c r="IK51" s="288"/>
      <c r="IL51" s="288"/>
      <c r="IM51" s="288"/>
      <c r="IN51" s="288"/>
      <c r="IO51" s="288"/>
      <c r="IP51" s="288"/>
      <c r="IQ51" s="288"/>
      <c r="IR51" s="288"/>
    </row>
    <row r="52" spans="1:252">
      <c r="C52" s="286"/>
      <c r="D52" s="328"/>
      <c r="E52" s="328"/>
      <c r="F52" s="328"/>
      <c r="G52" s="328"/>
      <c r="H52" s="328"/>
      <c r="I52" s="328"/>
      <c r="J52" s="328"/>
      <c r="K52" s="328"/>
      <c r="L52" s="328"/>
      <c r="M52" s="328"/>
      <c r="N52" s="328"/>
      <c r="O52" s="328"/>
      <c r="P52" s="328"/>
      <c r="Q52" s="328"/>
      <c r="R52" s="328"/>
      <c r="S52" s="328"/>
      <c r="T52" s="328"/>
      <c r="U52" s="328"/>
      <c r="V52" s="328"/>
      <c r="W52" s="328"/>
      <c r="X52" s="328"/>
      <c r="Y52" s="328"/>
      <c r="Z52" s="328"/>
      <c r="AA52" s="328"/>
      <c r="AB52" s="328"/>
      <c r="AC52" s="328"/>
      <c r="AD52" s="328"/>
      <c r="AE52" s="328"/>
      <c r="AF52" s="328"/>
      <c r="AG52" s="328"/>
      <c r="AH52" s="328"/>
      <c r="AI52" s="328"/>
      <c r="AJ52" s="328"/>
      <c r="AK52" s="328"/>
      <c r="AL52" s="328"/>
      <c r="AM52" s="328"/>
      <c r="AN52" s="328"/>
      <c r="AO52" s="328"/>
      <c r="AP52" s="328"/>
      <c r="AQ52" s="328"/>
      <c r="AR52" s="328"/>
      <c r="AS52" s="328"/>
      <c r="AT52" s="328"/>
      <c r="AU52" s="328"/>
      <c r="AV52" s="328"/>
      <c r="AW52" s="328"/>
      <c r="AX52" s="328"/>
      <c r="AY52" s="328"/>
      <c r="AZ52" s="328"/>
      <c r="BA52" s="328"/>
      <c r="BB52" s="328"/>
      <c r="BC52" s="328"/>
      <c r="BD52" s="328"/>
      <c r="BE52" s="328"/>
      <c r="BF52" s="328"/>
      <c r="BG52" s="328"/>
      <c r="BH52" s="328"/>
      <c r="BI52" s="328"/>
      <c r="BJ52" s="328"/>
      <c r="BK52" s="328"/>
      <c r="BS52" s="329"/>
      <c r="BT52" s="329"/>
      <c r="BU52" s="329"/>
      <c r="BV52" s="329"/>
      <c r="BW52" s="329"/>
      <c r="BX52" s="329"/>
      <c r="BY52" s="329"/>
      <c r="BZ52" s="329"/>
      <c r="CA52" s="329"/>
      <c r="CB52" s="329"/>
      <c r="CC52" s="329"/>
      <c r="CD52" s="329"/>
      <c r="CE52" s="329"/>
      <c r="CF52" s="329"/>
      <c r="CG52" s="329"/>
      <c r="CH52" s="329"/>
      <c r="CI52" s="329"/>
      <c r="CJ52" s="329"/>
      <c r="CK52" s="329"/>
      <c r="CL52" s="329"/>
      <c r="CM52" s="329"/>
      <c r="CN52" s="329"/>
      <c r="CO52" s="329"/>
      <c r="CP52" s="329"/>
      <c r="CQ52" s="329"/>
      <c r="CR52" s="329"/>
      <c r="CS52" s="329"/>
      <c r="CT52" s="329"/>
      <c r="CU52" s="329"/>
      <c r="CV52" s="329"/>
      <c r="CW52" s="329"/>
      <c r="CX52" s="329"/>
      <c r="CY52" s="329"/>
      <c r="CZ52" s="329"/>
      <c r="DA52" s="329"/>
      <c r="DB52" s="329"/>
      <c r="DC52" s="329"/>
      <c r="DD52" s="329"/>
      <c r="DE52" s="329"/>
      <c r="DF52" s="329"/>
      <c r="DG52" s="329"/>
      <c r="DH52" s="329"/>
      <c r="DI52" s="329"/>
      <c r="DJ52" s="329"/>
      <c r="DK52" s="329"/>
      <c r="DL52" s="329"/>
      <c r="DM52" s="329"/>
      <c r="DN52" s="329"/>
      <c r="DO52" s="329"/>
      <c r="DP52" s="329"/>
      <c r="DQ52" s="329"/>
      <c r="DR52" s="329"/>
      <c r="DS52" s="329"/>
      <c r="DT52" s="329"/>
      <c r="DU52" s="329"/>
      <c r="DV52" s="329"/>
      <c r="DW52" s="329"/>
      <c r="DX52" s="329"/>
      <c r="DY52" s="329"/>
      <c r="DZ52" s="329"/>
      <c r="EA52" s="329"/>
      <c r="EB52" s="329"/>
      <c r="EC52" s="329"/>
      <c r="ED52" s="329"/>
      <c r="EE52" s="329"/>
      <c r="EF52" s="329"/>
      <c r="EG52" s="329"/>
      <c r="EH52" s="329"/>
      <c r="EI52" s="329"/>
      <c r="EJ52" s="329"/>
      <c r="EK52" s="329"/>
      <c r="EL52" s="329"/>
      <c r="EM52" s="329"/>
      <c r="EN52" s="329"/>
      <c r="EO52" s="329"/>
      <c r="EP52" s="329"/>
      <c r="EQ52" s="329"/>
      <c r="ER52" s="329"/>
      <c r="ES52" s="329"/>
      <c r="ET52" s="329"/>
      <c r="EU52" s="329"/>
      <c r="EV52" s="329"/>
      <c r="EW52" s="329"/>
      <c r="EX52" s="329"/>
      <c r="EY52" s="329"/>
      <c r="EZ52" s="329"/>
      <c r="FA52" s="329"/>
      <c r="FB52" s="329"/>
      <c r="FC52" s="329"/>
      <c r="FD52" s="329"/>
      <c r="FE52" s="329"/>
      <c r="FF52" s="329"/>
      <c r="FG52" s="329"/>
      <c r="FH52" s="329"/>
      <c r="FI52" s="329"/>
      <c r="FJ52" s="329"/>
      <c r="FK52" s="329"/>
      <c r="FL52" s="329"/>
      <c r="FM52" s="329"/>
      <c r="FN52" s="329"/>
      <c r="FO52" s="329"/>
      <c r="FP52" s="329"/>
      <c r="FQ52" s="329"/>
      <c r="FR52" s="329"/>
      <c r="FS52" s="329"/>
      <c r="FT52" s="329"/>
      <c r="FU52" s="329"/>
      <c r="FV52" s="329"/>
      <c r="FW52" s="329"/>
      <c r="FX52" s="329"/>
      <c r="FY52" s="329"/>
      <c r="FZ52" s="329"/>
      <c r="GA52" s="329"/>
      <c r="GB52" s="329"/>
      <c r="GC52" s="329"/>
      <c r="GD52" s="329"/>
      <c r="GE52" s="329"/>
      <c r="GF52" s="329"/>
      <c r="GG52" s="329"/>
      <c r="GH52" s="329"/>
      <c r="GI52" s="329"/>
      <c r="GJ52" s="329"/>
      <c r="GK52" s="329"/>
      <c r="GL52" s="329"/>
      <c r="GM52" s="329"/>
      <c r="GN52" s="329"/>
      <c r="GO52" s="329"/>
      <c r="GP52" s="329"/>
      <c r="GQ52" s="329"/>
      <c r="GR52" s="329"/>
      <c r="GS52" s="329"/>
      <c r="GT52" s="329"/>
      <c r="GU52" s="329"/>
      <c r="GV52" s="329"/>
      <c r="GW52" s="329"/>
      <c r="GX52" s="329"/>
      <c r="GY52" s="329"/>
      <c r="GZ52" s="329"/>
      <c r="HA52" s="329"/>
      <c r="HB52" s="329"/>
      <c r="HC52" s="329"/>
      <c r="HD52" s="329"/>
      <c r="HE52" s="329"/>
      <c r="HF52" s="329"/>
      <c r="HG52" s="329"/>
      <c r="HH52" s="329"/>
      <c r="HI52" s="329"/>
      <c r="HJ52" s="329"/>
      <c r="HK52" s="329"/>
      <c r="HL52" s="329"/>
      <c r="HM52" s="329"/>
      <c r="HN52" s="329"/>
      <c r="HO52" s="329"/>
      <c r="HP52" s="329"/>
      <c r="HQ52" s="329"/>
      <c r="HR52" s="329"/>
      <c r="HS52" s="329"/>
      <c r="HT52" s="329"/>
      <c r="HU52" s="329"/>
      <c r="HV52" s="329"/>
      <c r="HW52" s="329"/>
      <c r="HX52" s="329"/>
      <c r="HY52" s="329"/>
      <c r="HZ52" s="329"/>
      <c r="IA52" s="329"/>
      <c r="IB52" s="329"/>
      <c r="IC52" s="329"/>
      <c r="ID52" s="329"/>
      <c r="IE52" s="329"/>
      <c r="IF52" s="329"/>
      <c r="IG52" s="329"/>
      <c r="IH52" s="329"/>
      <c r="II52" s="329"/>
      <c r="IJ52" s="329"/>
      <c r="IK52" s="329"/>
      <c r="IL52" s="329"/>
      <c r="IM52" s="329"/>
      <c r="IN52" s="329"/>
      <c r="IO52" s="329"/>
      <c r="IP52" s="329"/>
      <c r="IQ52" s="329"/>
      <c r="IR52" s="329"/>
    </row>
    <row r="53" spans="1:252">
      <c r="A53" s="322"/>
      <c r="C53" s="286"/>
      <c r="D53" s="328"/>
      <c r="E53" s="328"/>
      <c r="F53" s="328"/>
      <c r="G53" s="328"/>
      <c r="H53" s="328"/>
      <c r="I53" s="328"/>
      <c r="J53" s="328"/>
      <c r="K53" s="328"/>
      <c r="L53" s="328"/>
      <c r="M53" s="328"/>
      <c r="N53" s="328"/>
      <c r="O53" s="328"/>
      <c r="P53" s="328"/>
      <c r="Q53" s="328"/>
      <c r="R53" s="328"/>
      <c r="S53" s="328"/>
      <c r="T53" s="328"/>
      <c r="U53" s="328"/>
      <c r="V53" s="328"/>
      <c r="W53" s="328"/>
      <c r="X53" s="328"/>
      <c r="Y53" s="328"/>
      <c r="Z53" s="328"/>
      <c r="AA53" s="328"/>
      <c r="AB53" s="328"/>
      <c r="AC53" s="328"/>
      <c r="AD53" s="328"/>
      <c r="AE53" s="328"/>
      <c r="AF53" s="328"/>
      <c r="AG53" s="328"/>
      <c r="AH53" s="328"/>
      <c r="AI53" s="328"/>
      <c r="AJ53" s="328"/>
      <c r="AK53" s="328"/>
      <c r="AL53" s="328"/>
      <c r="AM53" s="328"/>
      <c r="AN53" s="328"/>
      <c r="AO53" s="328"/>
      <c r="AP53" s="328"/>
      <c r="AQ53" s="328"/>
      <c r="AR53" s="328"/>
      <c r="AS53" s="328"/>
      <c r="AT53" s="328"/>
      <c r="AU53" s="328"/>
      <c r="AV53" s="328"/>
      <c r="AW53" s="328"/>
      <c r="AX53" s="328"/>
      <c r="AY53" s="328"/>
      <c r="AZ53" s="328"/>
      <c r="BA53" s="328"/>
      <c r="BB53" s="328"/>
      <c r="BC53" s="328"/>
      <c r="BD53" s="328"/>
      <c r="BE53" s="328"/>
      <c r="BF53" s="328"/>
      <c r="BG53" s="328"/>
      <c r="BH53" s="328"/>
      <c r="BI53" s="328"/>
      <c r="BJ53" s="328"/>
      <c r="BK53" s="328"/>
      <c r="BL53" s="322"/>
      <c r="BM53" s="322"/>
      <c r="BN53" s="322"/>
      <c r="BO53" s="322"/>
      <c r="BP53" s="322"/>
      <c r="BQ53" s="322"/>
      <c r="BR53" s="322"/>
      <c r="BS53" s="322"/>
      <c r="BT53" s="322"/>
      <c r="BU53" s="322"/>
      <c r="BV53" s="322"/>
      <c r="BW53" s="322"/>
      <c r="BX53" s="322"/>
      <c r="BY53" s="322"/>
      <c r="BZ53" s="322"/>
      <c r="CA53" s="322"/>
      <c r="CB53" s="322"/>
      <c r="CC53" s="322"/>
      <c r="CD53" s="322"/>
      <c r="CE53" s="322"/>
      <c r="CF53" s="322"/>
      <c r="CG53" s="322"/>
      <c r="CH53" s="322"/>
      <c r="CI53" s="322"/>
      <c r="CJ53" s="322"/>
      <c r="CK53" s="322"/>
      <c r="CL53" s="322"/>
      <c r="CM53" s="322"/>
      <c r="CN53" s="322"/>
      <c r="CO53" s="322"/>
      <c r="CP53" s="322"/>
      <c r="CQ53" s="322"/>
      <c r="CR53" s="322"/>
      <c r="CS53" s="322"/>
      <c r="CT53" s="322"/>
      <c r="CU53" s="322"/>
      <c r="CV53" s="322"/>
      <c r="CW53" s="322"/>
      <c r="CX53" s="322"/>
      <c r="CY53" s="322"/>
      <c r="CZ53" s="322"/>
      <c r="DA53" s="322"/>
      <c r="DB53" s="322"/>
      <c r="DC53" s="322"/>
      <c r="DD53" s="322"/>
      <c r="DE53" s="322"/>
      <c r="DF53" s="322"/>
      <c r="DG53" s="322"/>
      <c r="DH53" s="322"/>
      <c r="DI53" s="322"/>
      <c r="DJ53" s="322"/>
      <c r="DK53" s="322"/>
      <c r="DL53" s="322"/>
      <c r="DM53" s="322"/>
      <c r="DN53" s="322"/>
      <c r="DO53" s="322"/>
      <c r="DP53" s="322"/>
      <c r="DQ53" s="322"/>
      <c r="DR53" s="322"/>
      <c r="DS53" s="322"/>
      <c r="DT53" s="322"/>
      <c r="DU53" s="322"/>
      <c r="DV53" s="322"/>
      <c r="DW53" s="322"/>
      <c r="DX53" s="322"/>
      <c r="DY53" s="322"/>
      <c r="DZ53" s="322"/>
      <c r="EA53" s="322"/>
      <c r="EB53" s="322"/>
      <c r="EC53" s="322"/>
      <c r="ED53" s="322"/>
      <c r="EE53" s="322"/>
      <c r="EF53" s="322"/>
      <c r="EG53" s="322"/>
      <c r="EH53" s="322"/>
      <c r="EI53" s="322"/>
      <c r="EJ53" s="322"/>
      <c r="EK53" s="322"/>
      <c r="EL53" s="322"/>
      <c r="EM53" s="322"/>
      <c r="EN53" s="322"/>
      <c r="EO53" s="322"/>
      <c r="EP53" s="322"/>
      <c r="EQ53" s="322"/>
      <c r="ER53" s="322"/>
      <c r="ES53" s="322"/>
      <c r="ET53" s="322"/>
      <c r="EU53" s="322"/>
      <c r="EV53" s="322"/>
      <c r="EW53" s="322"/>
      <c r="EX53" s="322"/>
      <c r="EY53" s="322"/>
      <c r="EZ53" s="322"/>
      <c r="FA53" s="322"/>
      <c r="FB53" s="322"/>
      <c r="FC53" s="322"/>
      <c r="FD53" s="322"/>
      <c r="FE53" s="322"/>
      <c r="FF53" s="322"/>
      <c r="FG53" s="322"/>
      <c r="FH53" s="322"/>
      <c r="FI53" s="322"/>
      <c r="FJ53" s="322"/>
      <c r="FK53" s="322"/>
      <c r="FL53" s="322"/>
      <c r="FM53" s="322"/>
      <c r="FN53" s="322"/>
      <c r="FO53" s="322"/>
      <c r="FP53" s="322"/>
      <c r="FQ53" s="322"/>
      <c r="FR53" s="322"/>
      <c r="FS53" s="322"/>
      <c r="FT53" s="322"/>
      <c r="FU53" s="322"/>
      <c r="FV53" s="322"/>
      <c r="FW53" s="322"/>
      <c r="FX53" s="322"/>
      <c r="FY53" s="322"/>
      <c r="FZ53" s="322"/>
      <c r="GA53" s="322"/>
      <c r="GB53" s="322"/>
      <c r="GC53" s="322"/>
      <c r="GD53" s="322"/>
      <c r="GE53" s="322"/>
      <c r="GF53" s="322"/>
      <c r="GG53" s="322"/>
      <c r="GH53" s="322"/>
      <c r="GI53" s="322"/>
      <c r="GJ53" s="322"/>
      <c r="GK53" s="322"/>
      <c r="GL53" s="322"/>
      <c r="GM53" s="322"/>
      <c r="GN53" s="322"/>
      <c r="GO53" s="322"/>
      <c r="GP53" s="322"/>
      <c r="GQ53" s="322"/>
      <c r="GR53" s="322"/>
      <c r="GS53" s="322"/>
      <c r="GT53" s="322"/>
      <c r="GU53" s="322"/>
      <c r="GV53" s="322"/>
      <c r="GW53" s="322"/>
      <c r="GX53" s="322"/>
      <c r="GY53" s="322"/>
      <c r="GZ53" s="322"/>
      <c r="HA53" s="322"/>
      <c r="HB53" s="322"/>
      <c r="HC53" s="322"/>
      <c r="HD53" s="322"/>
      <c r="HE53" s="322"/>
      <c r="HF53" s="322"/>
      <c r="HG53" s="322"/>
      <c r="HH53" s="322"/>
      <c r="HI53" s="322"/>
      <c r="HJ53" s="322"/>
      <c r="HK53" s="322"/>
      <c r="HL53" s="322"/>
      <c r="HM53" s="322"/>
      <c r="HN53" s="322"/>
      <c r="HO53" s="322"/>
      <c r="HP53" s="322"/>
      <c r="HQ53" s="322"/>
      <c r="HR53" s="322"/>
      <c r="HS53" s="322"/>
      <c r="HT53" s="322"/>
      <c r="HU53" s="322"/>
      <c r="HV53" s="322"/>
      <c r="HW53" s="322"/>
      <c r="HX53" s="322"/>
      <c r="HY53" s="322"/>
      <c r="HZ53" s="322"/>
      <c r="IA53" s="322"/>
      <c r="IB53" s="322"/>
      <c r="IC53" s="322"/>
      <c r="ID53" s="322"/>
      <c r="IE53" s="322"/>
      <c r="IF53" s="322"/>
      <c r="IG53" s="322"/>
      <c r="IH53" s="322"/>
      <c r="II53" s="322"/>
      <c r="IJ53" s="322"/>
      <c r="IK53" s="322"/>
      <c r="IL53" s="322"/>
      <c r="IM53" s="322"/>
      <c r="IN53" s="322"/>
      <c r="IO53" s="322"/>
      <c r="IP53" s="322"/>
      <c r="IQ53" s="322"/>
      <c r="IR53" s="322"/>
    </row>
    <row r="54" spans="1:252">
      <c r="B54" s="329"/>
      <c r="C54" s="316"/>
      <c r="D54" s="330"/>
      <c r="E54" s="330"/>
      <c r="F54" s="330"/>
      <c r="G54" s="330"/>
      <c r="H54" s="330"/>
      <c r="I54" s="330"/>
      <c r="J54" s="330"/>
      <c r="K54" s="330"/>
      <c r="L54" s="330"/>
      <c r="M54" s="330"/>
      <c r="N54" s="330"/>
      <c r="O54" s="330"/>
      <c r="P54" s="330"/>
      <c r="Q54" s="330"/>
      <c r="R54" s="330"/>
      <c r="S54" s="330"/>
      <c r="T54" s="330"/>
      <c r="U54" s="330"/>
      <c r="V54" s="330"/>
      <c r="W54" s="330"/>
      <c r="X54" s="330"/>
      <c r="Y54" s="330"/>
      <c r="Z54" s="330"/>
      <c r="AA54" s="330"/>
      <c r="AB54" s="330"/>
      <c r="AC54" s="330"/>
      <c r="AD54" s="330"/>
      <c r="AE54" s="330"/>
      <c r="AF54" s="330"/>
      <c r="AG54" s="330"/>
      <c r="AH54" s="330"/>
      <c r="AI54" s="330"/>
      <c r="AJ54" s="330"/>
      <c r="AK54" s="330"/>
      <c r="AL54" s="330"/>
      <c r="AM54" s="330"/>
      <c r="AN54" s="330"/>
      <c r="AO54" s="330"/>
      <c r="AP54" s="330"/>
      <c r="AQ54" s="330"/>
      <c r="AR54" s="330"/>
      <c r="AS54" s="330"/>
      <c r="AT54" s="330"/>
      <c r="AU54" s="330"/>
      <c r="AV54" s="330"/>
      <c r="AW54" s="330"/>
      <c r="AX54" s="330"/>
      <c r="AY54" s="330"/>
      <c r="AZ54" s="330"/>
      <c r="BA54" s="330"/>
      <c r="BB54" s="330"/>
      <c r="BC54" s="330"/>
      <c r="BD54" s="330"/>
      <c r="BE54" s="330"/>
      <c r="BF54" s="330"/>
      <c r="BG54" s="330"/>
      <c r="BH54" s="330"/>
      <c r="BI54" s="330"/>
      <c r="BJ54" s="330"/>
      <c r="BK54" s="330"/>
      <c r="IR54" s="327"/>
    </row>
    <row r="55" spans="1:252">
      <c r="C55" s="286"/>
      <c r="D55" s="328"/>
      <c r="E55" s="328"/>
      <c r="F55" s="328"/>
      <c r="G55" s="328"/>
      <c r="H55" s="328"/>
      <c r="I55" s="328"/>
      <c r="J55" s="328"/>
      <c r="K55" s="328"/>
      <c r="L55" s="328"/>
      <c r="M55" s="328"/>
      <c r="N55" s="328"/>
      <c r="O55" s="328"/>
      <c r="P55" s="328"/>
      <c r="Q55" s="328"/>
      <c r="R55" s="328"/>
      <c r="S55" s="328"/>
      <c r="T55" s="328"/>
      <c r="U55" s="328"/>
      <c r="V55" s="328"/>
      <c r="W55" s="328"/>
      <c r="X55" s="328"/>
      <c r="Y55" s="328"/>
      <c r="Z55" s="328"/>
      <c r="AA55" s="328"/>
      <c r="AB55" s="328"/>
      <c r="AC55" s="328"/>
      <c r="AD55" s="328"/>
      <c r="AE55" s="328"/>
      <c r="AF55" s="328"/>
      <c r="AG55" s="328"/>
      <c r="AH55" s="328"/>
      <c r="AI55" s="328"/>
      <c r="AJ55" s="328"/>
      <c r="AK55" s="328"/>
      <c r="AL55" s="328"/>
      <c r="AM55" s="328"/>
      <c r="AN55" s="328"/>
      <c r="AO55" s="328"/>
      <c r="AP55" s="328"/>
      <c r="AQ55" s="328"/>
      <c r="AR55" s="328"/>
      <c r="AS55" s="328"/>
      <c r="AT55" s="328"/>
      <c r="AU55" s="328"/>
      <c r="AV55" s="328"/>
      <c r="AW55" s="328"/>
      <c r="AX55" s="328"/>
      <c r="AY55" s="328"/>
      <c r="AZ55" s="328"/>
      <c r="BA55" s="328"/>
      <c r="BB55" s="328"/>
      <c r="BC55" s="328"/>
      <c r="BD55" s="328"/>
      <c r="BE55" s="328"/>
      <c r="BF55" s="328"/>
      <c r="BG55" s="328"/>
      <c r="BH55" s="328"/>
      <c r="BI55" s="328"/>
      <c r="BJ55" s="328"/>
      <c r="BK55" s="328"/>
      <c r="IR55" s="327"/>
    </row>
    <row r="56" spans="1:252">
      <c r="C56" s="286"/>
      <c r="D56" s="328"/>
      <c r="E56" s="328"/>
      <c r="F56" s="328"/>
      <c r="G56" s="328"/>
      <c r="H56" s="328"/>
      <c r="I56" s="328"/>
      <c r="J56" s="328"/>
      <c r="K56" s="328"/>
      <c r="L56" s="328"/>
      <c r="M56" s="328"/>
      <c r="N56" s="328"/>
      <c r="O56" s="328"/>
      <c r="P56" s="328"/>
      <c r="Q56" s="328"/>
      <c r="R56" s="328"/>
      <c r="S56" s="328"/>
      <c r="T56" s="328"/>
      <c r="U56" s="328"/>
      <c r="V56" s="328"/>
      <c r="W56" s="328"/>
      <c r="X56" s="328"/>
      <c r="Y56" s="328"/>
      <c r="Z56" s="328"/>
      <c r="AA56" s="328"/>
      <c r="AB56" s="328"/>
      <c r="AC56" s="328"/>
      <c r="AD56" s="328"/>
      <c r="AE56" s="328"/>
      <c r="AF56" s="328"/>
      <c r="AG56" s="328"/>
      <c r="AH56" s="328"/>
      <c r="AI56" s="328"/>
      <c r="AJ56" s="328"/>
      <c r="AK56" s="328"/>
      <c r="AL56" s="328"/>
      <c r="AM56" s="328"/>
      <c r="AN56" s="328"/>
      <c r="AO56" s="328"/>
      <c r="AP56" s="328"/>
      <c r="AQ56" s="328"/>
      <c r="AR56" s="328"/>
      <c r="AS56" s="328"/>
      <c r="AT56" s="328"/>
      <c r="AU56" s="328"/>
      <c r="AV56" s="328"/>
      <c r="AW56" s="328"/>
      <c r="AX56" s="328"/>
      <c r="AY56" s="328"/>
      <c r="AZ56" s="328"/>
      <c r="BA56" s="328"/>
      <c r="BB56" s="328"/>
      <c r="BC56" s="328"/>
      <c r="BD56" s="328"/>
      <c r="BE56" s="328"/>
      <c r="BF56" s="328"/>
      <c r="BG56" s="328"/>
      <c r="BH56" s="328"/>
      <c r="BI56" s="328"/>
      <c r="BJ56" s="328"/>
      <c r="BK56" s="328"/>
      <c r="IR56" s="327"/>
    </row>
    <row r="57" spans="1:252">
      <c r="C57" s="286"/>
      <c r="D57" s="328"/>
      <c r="E57" s="328"/>
      <c r="F57" s="328"/>
      <c r="G57" s="328"/>
      <c r="H57" s="328"/>
      <c r="I57" s="328"/>
      <c r="J57" s="328"/>
      <c r="K57" s="328"/>
      <c r="L57" s="328"/>
      <c r="M57" s="328"/>
      <c r="N57" s="328"/>
      <c r="O57" s="328"/>
      <c r="P57" s="328"/>
      <c r="Q57" s="328"/>
      <c r="R57" s="328"/>
      <c r="S57" s="328"/>
      <c r="T57" s="328"/>
      <c r="U57" s="328"/>
      <c r="V57" s="328"/>
      <c r="W57" s="328"/>
      <c r="X57" s="328"/>
      <c r="Y57" s="328"/>
      <c r="Z57" s="328"/>
      <c r="AA57" s="328"/>
      <c r="AB57" s="328"/>
      <c r="AC57" s="328"/>
      <c r="AD57" s="328"/>
      <c r="AE57" s="328"/>
      <c r="AF57" s="328"/>
      <c r="AG57" s="328"/>
      <c r="AH57" s="328"/>
      <c r="AI57" s="328"/>
      <c r="AJ57" s="328"/>
      <c r="AK57" s="328"/>
      <c r="AL57" s="328"/>
      <c r="AM57" s="328"/>
      <c r="AN57" s="328"/>
      <c r="AO57" s="328"/>
      <c r="AP57" s="328"/>
      <c r="AQ57" s="328"/>
      <c r="AR57" s="328"/>
      <c r="AS57" s="328"/>
      <c r="AT57" s="328"/>
      <c r="AU57" s="328"/>
      <c r="AV57" s="328"/>
      <c r="AW57" s="328"/>
      <c r="AX57" s="328"/>
      <c r="AY57" s="328"/>
      <c r="AZ57" s="328"/>
      <c r="BA57" s="328"/>
      <c r="BB57" s="328"/>
      <c r="BC57" s="328"/>
      <c r="BD57" s="328"/>
      <c r="BE57" s="328"/>
      <c r="BF57" s="328"/>
      <c r="BG57" s="328"/>
      <c r="BH57" s="328"/>
      <c r="BI57" s="328"/>
      <c r="BJ57" s="328"/>
      <c r="BK57" s="328"/>
      <c r="IR57" s="327"/>
    </row>
    <row r="58" spans="1:252" s="331" customFormat="1">
      <c r="A58" s="327"/>
      <c r="B58" s="327"/>
      <c r="C58" s="286"/>
      <c r="D58" s="328"/>
      <c r="E58" s="328"/>
      <c r="F58" s="328"/>
      <c r="G58" s="328"/>
      <c r="H58" s="328"/>
      <c r="I58" s="328"/>
      <c r="J58" s="328"/>
      <c r="K58" s="328"/>
      <c r="L58" s="328"/>
      <c r="M58" s="328"/>
      <c r="N58" s="328"/>
      <c r="O58" s="328"/>
      <c r="P58" s="328"/>
      <c r="Q58" s="328"/>
      <c r="R58" s="328"/>
      <c r="S58" s="328"/>
      <c r="T58" s="328"/>
      <c r="U58" s="328"/>
      <c r="V58" s="328"/>
      <c r="W58" s="328"/>
      <c r="X58" s="328"/>
      <c r="Y58" s="328"/>
      <c r="Z58" s="328"/>
      <c r="AA58" s="328"/>
      <c r="AB58" s="328"/>
      <c r="AC58" s="328"/>
      <c r="AD58" s="328"/>
      <c r="AE58" s="328"/>
      <c r="AF58" s="328"/>
      <c r="AG58" s="328"/>
      <c r="AH58" s="328"/>
      <c r="AI58" s="328"/>
      <c r="AJ58" s="328"/>
      <c r="AK58" s="328"/>
      <c r="AL58" s="328"/>
      <c r="AM58" s="328"/>
      <c r="AN58" s="328"/>
      <c r="AO58" s="328"/>
      <c r="AP58" s="328"/>
      <c r="AQ58" s="328"/>
      <c r="AR58" s="328"/>
      <c r="AS58" s="328"/>
      <c r="AT58" s="328"/>
      <c r="AU58" s="328"/>
      <c r="AV58" s="328"/>
      <c r="AW58" s="328"/>
      <c r="AX58" s="328"/>
      <c r="AY58" s="328"/>
      <c r="AZ58" s="328"/>
      <c r="BA58" s="328"/>
      <c r="BB58" s="328"/>
      <c r="BC58" s="328"/>
      <c r="BD58" s="328"/>
      <c r="BE58" s="328"/>
      <c r="BF58" s="328"/>
      <c r="BG58" s="328"/>
      <c r="BH58" s="328"/>
      <c r="BI58" s="328"/>
      <c r="BJ58" s="328"/>
      <c r="BK58" s="328"/>
      <c r="BL58" s="327"/>
      <c r="BM58" s="327"/>
      <c r="BN58" s="327"/>
      <c r="BO58" s="327"/>
      <c r="BP58" s="327"/>
      <c r="BQ58" s="327"/>
      <c r="BR58" s="327"/>
      <c r="BS58" s="327"/>
      <c r="BT58" s="327"/>
      <c r="BU58" s="327"/>
      <c r="BV58" s="327"/>
      <c r="BW58" s="327"/>
      <c r="BX58" s="327"/>
      <c r="BY58" s="327"/>
      <c r="BZ58" s="327"/>
      <c r="CA58" s="327"/>
      <c r="CB58" s="327"/>
      <c r="CC58" s="327"/>
      <c r="CD58" s="327"/>
      <c r="CE58" s="327"/>
      <c r="CF58" s="327"/>
      <c r="CG58" s="327"/>
      <c r="CH58" s="327"/>
      <c r="CI58" s="327"/>
      <c r="CJ58" s="327"/>
      <c r="CK58" s="327"/>
      <c r="CL58" s="327"/>
      <c r="CM58" s="327"/>
      <c r="CN58" s="327"/>
      <c r="CO58" s="327"/>
      <c r="CP58" s="327"/>
      <c r="CQ58" s="327"/>
      <c r="CR58" s="327"/>
      <c r="CS58" s="327"/>
      <c r="CT58" s="327"/>
      <c r="CU58" s="327"/>
      <c r="CV58" s="327"/>
      <c r="CW58" s="327"/>
      <c r="CX58" s="327"/>
      <c r="CY58" s="327"/>
      <c r="CZ58" s="327"/>
      <c r="DA58" s="327"/>
      <c r="DB58" s="327"/>
      <c r="DC58" s="327"/>
      <c r="DD58" s="327"/>
      <c r="DE58" s="327"/>
      <c r="DF58" s="327"/>
      <c r="DG58" s="327"/>
      <c r="DH58" s="327"/>
      <c r="DI58" s="327"/>
      <c r="DJ58" s="327"/>
      <c r="DK58" s="327"/>
      <c r="DL58" s="327"/>
      <c r="DM58" s="327"/>
      <c r="DN58" s="327"/>
      <c r="DO58" s="327"/>
      <c r="DP58" s="327"/>
      <c r="DQ58" s="327"/>
      <c r="DR58" s="327"/>
      <c r="DS58" s="327"/>
      <c r="DT58" s="327"/>
      <c r="DU58" s="327"/>
      <c r="DV58" s="327"/>
      <c r="DW58" s="327"/>
      <c r="DX58" s="327"/>
      <c r="DY58" s="327"/>
      <c r="DZ58" s="327"/>
      <c r="EA58" s="327"/>
      <c r="EB58" s="327"/>
      <c r="EC58" s="327"/>
      <c r="ED58" s="327"/>
      <c r="EE58" s="327"/>
      <c r="EF58" s="327"/>
      <c r="EG58" s="327"/>
      <c r="EH58" s="327"/>
      <c r="EI58" s="327"/>
      <c r="EJ58" s="327"/>
      <c r="EK58" s="327"/>
      <c r="EL58" s="327"/>
      <c r="EM58" s="327"/>
      <c r="EN58" s="327"/>
      <c r="EO58" s="327"/>
      <c r="EP58" s="327"/>
      <c r="EQ58" s="327"/>
      <c r="ER58" s="327"/>
      <c r="ES58" s="327"/>
      <c r="ET58" s="327"/>
      <c r="EU58" s="327"/>
      <c r="EV58" s="327"/>
      <c r="EW58" s="327"/>
      <c r="EX58" s="327"/>
      <c r="EY58" s="327"/>
      <c r="EZ58" s="327"/>
      <c r="FA58" s="327"/>
      <c r="FB58" s="327"/>
      <c r="FC58" s="327"/>
      <c r="FD58" s="327"/>
      <c r="FE58" s="327"/>
      <c r="FF58" s="327"/>
      <c r="FG58" s="327"/>
      <c r="FH58" s="327"/>
      <c r="FI58" s="327"/>
      <c r="FJ58" s="327"/>
      <c r="FK58" s="327"/>
      <c r="FL58" s="327"/>
      <c r="FM58" s="327"/>
      <c r="FN58" s="327"/>
      <c r="FO58" s="327"/>
      <c r="FP58" s="327"/>
      <c r="FQ58" s="327"/>
      <c r="FR58" s="327"/>
      <c r="FS58" s="327"/>
      <c r="FT58" s="327"/>
      <c r="FU58" s="327"/>
      <c r="FV58" s="327"/>
      <c r="FW58" s="327"/>
      <c r="FX58" s="327"/>
      <c r="FY58" s="327"/>
      <c r="FZ58" s="327"/>
      <c r="GA58" s="327"/>
      <c r="GB58" s="327"/>
      <c r="GC58" s="327"/>
      <c r="GD58" s="327"/>
      <c r="GE58" s="327"/>
      <c r="GF58" s="327"/>
      <c r="GG58" s="327"/>
      <c r="GH58" s="327"/>
      <c r="GI58" s="327"/>
      <c r="GJ58" s="327"/>
      <c r="GK58" s="327"/>
      <c r="GL58" s="327"/>
      <c r="GM58" s="327"/>
      <c r="GN58" s="327"/>
      <c r="GO58" s="327"/>
      <c r="GP58" s="327"/>
      <c r="GQ58" s="327"/>
      <c r="GR58" s="327"/>
      <c r="GS58" s="327"/>
      <c r="GT58" s="327"/>
      <c r="GU58" s="327"/>
      <c r="GV58" s="327"/>
      <c r="GW58" s="327"/>
      <c r="GX58" s="327"/>
      <c r="GY58" s="327"/>
      <c r="GZ58" s="327"/>
      <c r="HA58" s="327"/>
      <c r="HB58" s="327"/>
      <c r="HC58" s="327"/>
      <c r="HD58" s="327"/>
      <c r="HE58" s="327"/>
      <c r="HF58" s="327"/>
      <c r="HG58" s="327"/>
      <c r="HH58" s="327"/>
      <c r="HI58" s="327"/>
      <c r="HJ58" s="327"/>
      <c r="HK58" s="327"/>
      <c r="HL58" s="327"/>
      <c r="HM58" s="327"/>
      <c r="HN58" s="327"/>
      <c r="HO58" s="327"/>
      <c r="HP58" s="327"/>
      <c r="HQ58" s="327"/>
      <c r="HR58" s="327"/>
      <c r="HS58" s="327"/>
      <c r="HT58" s="327"/>
      <c r="HU58" s="327"/>
      <c r="HV58" s="327"/>
      <c r="HW58" s="327"/>
      <c r="HX58" s="327"/>
      <c r="HY58" s="327"/>
      <c r="HZ58" s="327"/>
      <c r="IA58" s="327"/>
      <c r="IB58" s="327"/>
      <c r="IC58" s="327"/>
      <c r="ID58" s="327"/>
      <c r="IE58" s="327"/>
      <c r="IF58" s="327"/>
      <c r="IG58" s="327"/>
      <c r="IH58" s="327"/>
      <c r="II58" s="327"/>
      <c r="IJ58" s="327"/>
      <c r="IK58" s="327"/>
      <c r="IL58" s="327"/>
      <c r="IM58" s="327"/>
      <c r="IN58" s="327"/>
      <c r="IO58" s="327"/>
      <c r="IP58" s="327"/>
      <c r="IQ58" s="327"/>
      <c r="IR58" s="327"/>
    </row>
    <row r="59" spans="1:252">
      <c r="C59" s="286"/>
      <c r="D59" s="328"/>
      <c r="E59" s="328"/>
      <c r="F59" s="328"/>
      <c r="G59" s="328"/>
      <c r="H59" s="328"/>
      <c r="I59" s="328"/>
      <c r="J59" s="328"/>
      <c r="K59" s="328"/>
      <c r="L59" s="328"/>
      <c r="M59" s="328"/>
      <c r="N59" s="328"/>
      <c r="O59" s="328"/>
      <c r="P59" s="328"/>
      <c r="Q59" s="328"/>
      <c r="R59" s="328"/>
      <c r="S59" s="328"/>
      <c r="T59" s="328"/>
      <c r="U59" s="328"/>
      <c r="V59" s="328"/>
      <c r="W59" s="328"/>
      <c r="X59" s="328"/>
      <c r="Y59" s="328"/>
      <c r="Z59" s="328"/>
      <c r="AA59" s="328"/>
      <c r="AB59" s="328"/>
      <c r="AC59" s="328"/>
      <c r="AD59" s="328"/>
      <c r="AE59" s="328"/>
      <c r="AF59" s="328"/>
      <c r="AG59" s="328"/>
      <c r="AH59" s="328"/>
      <c r="AI59" s="328"/>
      <c r="AJ59" s="328"/>
      <c r="AK59" s="328"/>
      <c r="AL59" s="328"/>
      <c r="AM59" s="328"/>
      <c r="AN59" s="328"/>
      <c r="AO59" s="328"/>
      <c r="AP59" s="328"/>
      <c r="AQ59" s="328"/>
      <c r="AR59" s="328"/>
      <c r="AS59" s="328"/>
      <c r="AT59" s="328"/>
      <c r="AU59" s="328"/>
      <c r="AV59" s="328"/>
      <c r="AW59" s="328"/>
      <c r="AX59" s="328"/>
      <c r="AY59" s="328"/>
      <c r="AZ59" s="328"/>
      <c r="BA59" s="328"/>
      <c r="BB59" s="328"/>
      <c r="BC59" s="328"/>
      <c r="BD59" s="328"/>
      <c r="BE59" s="328"/>
      <c r="BF59" s="328"/>
      <c r="BG59" s="328"/>
      <c r="BH59" s="328"/>
      <c r="BI59" s="328"/>
      <c r="BJ59" s="328"/>
      <c r="BK59" s="328"/>
      <c r="BL59" s="288"/>
      <c r="BM59" s="288"/>
      <c r="BN59" s="288"/>
      <c r="BO59" s="288"/>
      <c r="BP59" s="288"/>
      <c r="BQ59" s="288"/>
      <c r="BR59" s="288"/>
      <c r="BS59" s="288"/>
      <c r="BT59" s="288"/>
      <c r="BU59" s="288"/>
      <c r="BV59" s="288"/>
      <c r="BW59" s="288"/>
      <c r="BX59" s="288"/>
      <c r="BY59" s="288"/>
      <c r="BZ59" s="288"/>
      <c r="CA59" s="288"/>
      <c r="CB59" s="288"/>
      <c r="CC59" s="288"/>
      <c r="CD59" s="288"/>
      <c r="CE59" s="288"/>
      <c r="CF59" s="288"/>
      <c r="CG59" s="288"/>
      <c r="CH59" s="288"/>
      <c r="CI59" s="288"/>
      <c r="CJ59" s="288"/>
      <c r="CK59" s="288"/>
      <c r="CL59" s="288"/>
      <c r="CM59" s="288"/>
      <c r="CN59" s="288"/>
      <c r="CO59" s="288"/>
      <c r="CP59" s="288"/>
      <c r="CQ59" s="288"/>
      <c r="CR59" s="288"/>
      <c r="CS59" s="288"/>
      <c r="CT59" s="288"/>
      <c r="CU59" s="288"/>
      <c r="CV59" s="288"/>
      <c r="CW59" s="288"/>
      <c r="CX59" s="288"/>
      <c r="CY59" s="288"/>
      <c r="CZ59" s="288"/>
      <c r="DA59" s="288"/>
      <c r="DB59" s="288"/>
      <c r="DC59" s="288"/>
      <c r="DD59" s="288"/>
      <c r="DE59" s="288"/>
      <c r="DF59" s="288"/>
      <c r="DG59" s="288"/>
      <c r="DH59" s="288"/>
      <c r="DI59" s="288"/>
      <c r="DJ59" s="288"/>
      <c r="DK59" s="288"/>
      <c r="DL59" s="288"/>
      <c r="DM59" s="288"/>
      <c r="DN59" s="288"/>
      <c r="DO59" s="288"/>
      <c r="DP59" s="288"/>
      <c r="DQ59" s="288"/>
      <c r="DR59" s="288"/>
      <c r="DS59" s="288"/>
      <c r="DT59" s="288"/>
      <c r="DU59" s="288"/>
      <c r="DV59" s="288"/>
      <c r="DW59" s="288"/>
      <c r="DX59" s="288"/>
      <c r="DY59" s="288"/>
      <c r="DZ59" s="288"/>
      <c r="EA59" s="288"/>
      <c r="EB59" s="288"/>
      <c r="EC59" s="288"/>
      <c r="ED59" s="288"/>
      <c r="EE59" s="288"/>
      <c r="EF59" s="288"/>
      <c r="EG59" s="288"/>
      <c r="EH59" s="288"/>
      <c r="EI59" s="288"/>
      <c r="EJ59" s="288"/>
      <c r="EK59" s="288"/>
      <c r="EL59" s="288"/>
      <c r="EM59" s="288"/>
      <c r="EN59" s="288"/>
      <c r="EO59" s="288"/>
      <c r="EP59" s="288"/>
      <c r="EQ59" s="288"/>
      <c r="ER59" s="288"/>
      <c r="ES59" s="288"/>
      <c r="ET59" s="288"/>
      <c r="EU59" s="288"/>
      <c r="EV59" s="288"/>
      <c r="EW59" s="288"/>
      <c r="EX59" s="288"/>
      <c r="EY59" s="288"/>
      <c r="EZ59" s="288"/>
      <c r="FA59" s="288"/>
      <c r="FB59" s="288"/>
      <c r="FC59" s="288"/>
      <c r="FD59" s="288"/>
      <c r="FE59" s="288"/>
      <c r="FF59" s="288"/>
      <c r="FG59" s="288"/>
      <c r="FH59" s="288"/>
      <c r="FI59" s="288"/>
      <c r="FJ59" s="288"/>
      <c r="FK59" s="288"/>
      <c r="FL59" s="288"/>
      <c r="FM59" s="288"/>
      <c r="FN59" s="288"/>
      <c r="FO59" s="288"/>
      <c r="FP59" s="288"/>
      <c r="FQ59" s="288"/>
      <c r="FR59" s="288"/>
      <c r="FS59" s="288"/>
      <c r="FT59" s="288"/>
      <c r="FU59" s="288"/>
      <c r="FV59" s="288"/>
      <c r="FW59" s="288"/>
      <c r="FX59" s="288"/>
      <c r="FY59" s="288"/>
      <c r="FZ59" s="288"/>
      <c r="GA59" s="288"/>
      <c r="GB59" s="288"/>
      <c r="GC59" s="288"/>
      <c r="GD59" s="288"/>
      <c r="GE59" s="288"/>
      <c r="GF59" s="288"/>
      <c r="GG59" s="288"/>
      <c r="GH59" s="288"/>
      <c r="GI59" s="288"/>
      <c r="GJ59" s="288"/>
      <c r="GK59" s="288"/>
      <c r="GL59" s="288"/>
      <c r="GM59" s="288"/>
      <c r="GN59" s="288"/>
      <c r="GO59" s="288"/>
      <c r="GP59" s="288"/>
      <c r="GQ59" s="288"/>
      <c r="GR59" s="288"/>
      <c r="GS59" s="288"/>
      <c r="GT59" s="288"/>
      <c r="GU59" s="288"/>
      <c r="GV59" s="288"/>
      <c r="GW59" s="288"/>
      <c r="GX59" s="288"/>
      <c r="GY59" s="288"/>
      <c r="GZ59" s="288"/>
      <c r="HA59" s="288"/>
      <c r="HB59" s="288"/>
      <c r="HC59" s="288"/>
      <c r="HD59" s="288"/>
      <c r="HE59" s="288"/>
      <c r="HF59" s="288"/>
      <c r="HG59" s="288"/>
      <c r="HH59" s="288"/>
      <c r="HI59" s="288"/>
      <c r="HJ59" s="288"/>
      <c r="HK59" s="288"/>
      <c r="HL59" s="288"/>
      <c r="HM59" s="288"/>
      <c r="HN59" s="288"/>
      <c r="HO59" s="288"/>
      <c r="HP59" s="288"/>
      <c r="HQ59" s="288"/>
      <c r="HR59" s="288"/>
      <c r="HS59" s="288"/>
      <c r="HT59" s="288"/>
      <c r="HU59" s="288"/>
      <c r="HV59" s="288"/>
      <c r="HW59" s="288"/>
      <c r="HX59" s="288"/>
      <c r="HY59" s="288"/>
      <c r="HZ59" s="288"/>
      <c r="IA59" s="288"/>
      <c r="IB59" s="288"/>
      <c r="IC59" s="288"/>
      <c r="ID59" s="288"/>
      <c r="IE59" s="288"/>
      <c r="IF59" s="288"/>
      <c r="IG59" s="288"/>
      <c r="IH59" s="288"/>
      <c r="II59" s="288"/>
      <c r="IJ59" s="288"/>
      <c r="IK59" s="288"/>
      <c r="IL59" s="288"/>
      <c r="IM59" s="288"/>
      <c r="IN59" s="288"/>
      <c r="IO59" s="288"/>
      <c r="IP59" s="288"/>
      <c r="IQ59" s="288"/>
      <c r="IR59" s="288"/>
    </row>
    <row r="60" spans="1:252">
      <c r="C60" s="286"/>
      <c r="D60" s="328"/>
      <c r="E60" s="328"/>
      <c r="F60" s="328"/>
      <c r="G60" s="328"/>
      <c r="H60" s="328"/>
      <c r="I60" s="328"/>
      <c r="J60" s="328"/>
      <c r="K60" s="328"/>
      <c r="L60" s="328"/>
      <c r="M60" s="328"/>
      <c r="N60" s="328"/>
      <c r="O60" s="328"/>
      <c r="P60" s="328"/>
      <c r="Q60" s="328"/>
      <c r="R60" s="328"/>
      <c r="S60" s="328"/>
      <c r="T60" s="328"/>
      <c r="U60" s="328"/>
      <c r="V60" s="328"/>
      <c r="W60" s="328"/>
      <c r="X60" s="328"/>
      <c r="Y60" s="328"/>
      <c r="Z60" s="328"/>
      <c r="AA60" s="328"/>
      <c r="AB60" s="328"/>
      <c r="AC60" s="328"/>
      <c r="AD60" s="328"/>
      <c r="AE60" s="328"/>
      <c r="AF60" s="328"/>
      <c r="AG60" s="328"/>
      <c r="AH60" s="328"/>
      <c r="AI60" s="328"/>
      <c r="AJ60" s="328"/>
      <c r="AK60" s="328"/>
      <c r="AL60" s="328"/>
      <c r="AM60" s="328"/>
      <c r="AN60" s="328"/>
      <c r="AO60" s="328"/>
      <c r="AP60" s="328"/>
      <c r="AQ60" s="328"/>
      <c r="AR60" s="328"/>
      <c r="AS60" s="328"/>
      <c r="AT60" s="328"/>
      <c r="AU60" s="328"/>
      <c r="AV60" s="328"/>
      <c r="AW60" s="328"/>
      <c r="AX60" s="328"/>
      <c r="AY60" s="328"/>
      <c r="AZ60" s="328"/>
      <c r="BA60" s="328"/>
      <c r="BB60" s="328"/>
      <c r="BC60" s="328"/>
      <c r="BD60" s="328"/>
      <c r="BE60" s="328"/>
      <c r="BF60" s="328"/>
      <c r="BG60" s="328"/>
      <c r="BH60" s="328"/>
      <c r="BI60" s="328"/>
      <c r="BJ60" s="328"/>
      <c r="BK60" s="328"/>
      <c r="BS60" s="329"/>
      <c r="BT60" s="329"/>
      <c r="BU60" s="329"/>
      <c r="BV60" s="329"/>
      <c r="BW60" s="329"/>
      <c r="BX60" s="329"/>
      <c r="BY60" s="329"/>
      <c r="BZ60" s="329"/>
      <c r="CA60" s="329"/>
      <c r="CB60" s="329"/>
      <c r="CC60" s="329"/>
      <c r="CD60" s="329"/>
      <c r="CE60" s="329"/>
      <c r="CF60" s="329"/>
      <c r="CG60" s="329"/>
      <c r="CH60" s="329"/>
      <c r="CI60" s="329"/>
      <c r="CJ60" s="329"/>
      <c r="CK60" s="329"/>
      <c r="CL60" s="329"/>
      <c r="CM60" s="329"/>
      <c r="CN60" s="329"/>
      <c r="CO60" s="329"/>
      <c r="CP60" s="329"/>
      <c r="CQ60" s="329"/>
      <c r="CR60" s="329"/>
      <c r="CS60" s="329"/>
      <c r="CT60" s="329"/>
      <c r="CU60" s="329"/>
      <c r="CV60" s="329"/>
      <c r="CW60" s="329"/>
      <c r="CX60" s="329"/>
      <c r="CY60" s="329"/>
      <c r="CZ60" s="329"/>
      <c r="DA60" s="329"/>
      <c r="DB60" s="329"/>
      <c r="DC60" s="329"/>
      <c r="DD60" s="329"/>
      <c r="DE60" s="329"/>
      <c r="DF60" s="329"/>
      <c r="DG60" s="329"/>
      <c r="DH60" s="329"/>
      <c r="DI60" s="329"/>
      <c r="DJ60" s="329"/>
      <c r="DK60" s="329"/>
      <c r="DL60" s="329"/>
      <c r="DM60" s="329"/>
      <c r="DN60" s="329"/>
      <c r="DO60" s="329"/>
      <c r="DP60" s="329"/>
      <c r="DQ60" s="329"/>
      <c r="DR60" s="329"/>
      <c r="DS60" s="329"/>
      <c r="DT60" s="329"/>
      <c r="DU60" s="329"/>
      <c r="DV60" s="329"/>
      <c r="DW60" s="329"/>
      <c r="DX60" s="329"/>
      <c r="DY60" s="329"/>
      <c r="DZ60" s="329"/>
      <c r="EA60" s="329"/>
      <c r="EB60" s="329"/>
      <c r="EC60" s="329"/>
      <c r="ED60" s="329"/>
      <c r="EE60" s="329"/>
      <c r="EF60" s="329"/>
      <c r="EG60" s="329"/>
      <c r="EH60" s="329"/>
      <c r="EI60" s="329"/>
      <c r="EJ60" s="329"/>
      <c r="EK60" s="329"/>
      <c r="EL60" s="329"/>
      <c r="EM60" s="329"/>
      <c r="EN60" s="329"/>
      <c r="EO60" s="329"/>
      <c r="EP60" s="329"/>
      <c r="EQ60" s="329"/>
      <c r="ER60" s="329"/>
      <c r="ES60" s="329"/>
      <c r="ET60" s="329"/>
      <c r="EU60" s="329"/>
      <c r="EV60" s="329"/>
      <c r="EW60" s="329"/>
      <c r="EX60" s="329"/>
      <c r="EY60" s="329"/>
      <c r="EZ60" s="329"/>
      <c r="FA60" s="329"/>
      <c r="FB60" s="329"/>
      <c r="FC60" s="329"/>
      <c r="FD60" s="329"/>
      <c r="FE60" s="329"/>
      <c r="FF60" s="329"/>
      <c r="FG60" s="329"/>
      <c r="FH60" s="329"/>
      <c r="FI60" s="329"/>
      <c r="FJ60" s="329"/>
      <c r="FK60" s="329"/>
      <c r="FL60" s="329"/>
      <c r="FM60" s="329"/>
      <c r="FN60" s="329"/>
      <c r="FO60" s="329"/>
      <c r="FP60" s="329"/>
      <c r="FQ60" s="329"/>
      <c r="FR60" s="329"/>
      <c r="FS60" s="329"/>
      <c r="FT60" s="329"/>
      <c r="FU60" s="329"/>
      <c r="FV60" s="329"/>
      <c r="FW60" s="329"/>
      <c r="FX60" s="329"/>
      <c r="FY60" s="329"/>
      <c r="FZ60" s="329"/>
      <c r="GA60" s="329"/>
      <c r="GB60" s="329"/>
      <c r="GC60" s="329"/>
      <c r="GD60" s="329"/>
      <c r="GE60" s="329"/>
      <c r="GF60" s="329"/>
      <c r="GG60" s="329"/>
      <c r="GH60" s="329"/>
      <c r="GI60" s="329"/>
      <c r="GJ60" s="329"/>
      <c r="GK60" s="329"/>
      <c r="GL60" s="329"/>
      <c r="GM60" s="329"/>
      <c r="GN60" s="329"/>
      <c r="GO60" s="329"/>
      <c r="GP60" s="329"/>
      <c r="GQ60" s="329"/>
      <c r="GR60" s="329"/>
      <c r="GS60" s="329"/>
      <c r="GT60" s="329"/>
      <c r="GU60" s="329"/>
      <c r="GV60" s="329"/>
      <c r="GW60" s="329"/>
      <c r="GX60" s="329"/>
      <c r="GY60" s="329"/>
      <c r="GZ60" s="329"/>
      <c r="HA60" s="329"/>
      <c r="HB60" s="329"/>
      <c r="HC60" s="329"/>
      <c r="HD60" s="329"/>
      <c r="HE60" s="329"/>
      <c r="HF60" s="329"/>
      <c r="HG60" s="329"/>
      <c r="HH60" s="329"/>
      <c r="HI60" s="329"/>
      <c r="HJ60" s="329"/>
      <c r="HK60" s="329"/>
      <c r="HL60" s="329"/>
      <c r="HM60" s="329"/>
      <c r="HN60" s="329"/>
      <c r="HO60" s="329"/>
      <c r="HP60" s="329"/>
      <c r="HQ60" s="329"/>
      <c r="HR60" s="329"/>
      <c r="HS60" s="329"/>
      <c r="HT60" s="329"/>
      <c r="HU60" s="329"/>
      <c r="HV60" s="329"/>
      <c r="HW60" s="329"/>
      <c r="HX60" s="329"/>
      <c r="HY60" s="329"/>
      <c r="HZ60" s="329"/>
      <c r="IA60" s="329"/>
      <c r="IB60" s="329"/>
      <c r="IC60" s="329"/>
      <c r="ID60" s="329"/>
      <c r="IE60" s="329"/>
      <c r="IF60" s="329"/>
      <c r="IG60" s="329"/>
      <c r="IH60" s="329"/>
      <c r="II60" s="329"/>
      <c r="IJ60" s="329"/>
      <c r="IK60" s="329"/>
      <c r="IL60" s="329"/>
      <c r="IM60" s="329"/>
      <c r="IN60" s="329"/>
      <c r="IO60" s="329"/>
      <c r="IP60" s="329"/>
      <c r="IQ60" s="329"/>
      <c r="IR60" s="329"/>
    </row>
    <row r="61" spans="1:252" s="331" customFormat="1">
      <c r="A61" s="322"/>
      <c r="B61" s="327"/>
      <c r="C61" s="286"/>
      <c r="D61" s="328"/>
      <c r="E61" s="328"/>
      <c r="F61" s="328"/>
      <c r="G61" s="328"/>
      <c r="H61" s="328"/>
      <c r="I61" s="328"/>
      <c r="J61" s="328"/>
      <c r="K61" s="328"/>
      <c r="L61" s="328"/>
      <c r="M61" s="328"/>
      <c r="N61" s="328"/>
      <c r="O61" s="328"/>
      <c r="P61" s="328"/>
      <c r="Q61" s="328"/>
      <c r="R61" s="328"/>
      <c r="S61" s="328"/>
      <c r="T61" s="328"/>
      <c r="U61" s="328"/>
      <c r="V61" s="328"/>
      <c r="W61" s="328"/>
      <c r="X61" s="328"/>
      <c r="Y61" s="328"/>
      <c r="Z61" s="328"/>
      <c r="AA61" s="328"/>
      <c r="AB61" s="328"/>
      <c r="AC61" s="328"/>
      <c r="AD61" s="328"/>
      <c r="AE61" s="328"/>
      <c r="AF61" s="328"/>
      <c r="AG61" s="328"/>
      <c r="AH61" s="328"/>
      <c r="AI61" s="328"/>
      <c r="AJ61" s="328"/>
      <c r="AK61" s="328"/>
      <c r="AL61" s="328"/>
      <c r="AM61" s="328"/>
      <c r="AN61" s="328"/>
      <c r="AO61" s="328"/>
      <c r="AP61" s="328"/>
      <c r="AQ61" s="328"/>
      <c r="AR61" s="328"/>
      <c r="AS61" s="328"/>
      <c r="AT61" s="328"/>
      <c r="AU61" s="328"/>
      <c r="AV61" s="328"/>
      <c r="AW61" s="328"/>
      <c r="AX61" s="328"/>
      <c r="AY61" s="328"/>
      <c r="AZ61" s="328"/>
      <c r="BA61" s="328"/>
      <c r="BB61" s="328"/>
      <c r="BC61" s="328"/>
      <c r="BD61" s="328"/>
      <c r="BE61" s="328"/>
      <c r="BF61" s="328"/>
      <c r="BG61" s="328"/>
      <c r="BH61" s="328"/>
      <c r="BI61" s="328"/>
      <c r="BJ61" s="328"/>
      <c r="BK61" s="328"/>
      <c r="BL61" s="322"/>
      <c r="BM61" s="322"/>
      <c r="BN61" s="322"/>
      <c r="BO61" s="322"/>
      <c r="BP61" s="322"/>
      <c r="BQ61" s="322"/>
      <c r="BR61" s="322"/>
      <c r="BS61" s="322"/>
      <c r="BT61" s="322"/>
      <c r="BU61" s="322"/>
      <c r="BV61" s="322"/>
      <c r="BW61" s="322"/>
      <c r="BX61" s="322"/>
      <c r="BY61" s="322"/>
      <c r="BZ61" s="322"/>
      <c r="CA61" s="322"/>
      <c r="CB61" s="322"/>
      <c r="CC61" s="322"/>
      <c r="CD61" s="322"/>
      <c r="CE61" s="322"/>
      <c r="CF61" s="322"/>
      <c r="CG61" s="322"/>
      <c r="CH61" s="322"/>
      <c r="CI61" s="322"/>
      <c r="CJ61" s="322"/>
      <c r="CK61" s="322"/>
      <c r="CL61" s="322"/>
      <c r="CM61" s="322"/>
      <c r="CN61" s="322"/>
      <c r="CO61" s="322"/>
      <c r="CP61" s="322"/>
      <c r="CQ61" s="322"/>
      <c r="CR61" s="322"/>
      <c r="CS61" s="322"/>
      <c r="CT61" s="322"/>
      <c r="CU61" s="322"/>
      <c r="CV61" s="322"/>
      <c r="CW61" s="322"/>
      <c r="CX61" s="322"/>
      <c r="CY61" s="322"/>
      <c r="CZ61" s="322"/>
      <c r="DA61" s="322"/>
      <c r="DB61" s="322"/>
      <c r="DC61" s="322"/>
      <c r="DD61" s="322"/>
      <c r="DE61" s="322"/>
      <c r="DF61" s="322"/>
      <c r="DG61" s="322"/>
      <c r="DH61" s="322"/>
      <c r="DI61" s="322"/>
      <c r="DJ61" s="322"/>
      <c r="DK61" s="322"/>
      <c r="DL61" s="322"/>
      <c r="DM61" s="322"/>
      <c r="DN61" s="322"/>
      <c r="DO61" s="322"/>
      <c r="DP61" s="322"/>
      <c r="DQ61" s="322"/>
      <c r="DR61" s="322"/>
      <c r="DS61" s="322"/>
      <c r="DT61" s="322"/>
      <c r="DU61" s="322"/>
      <c r="DV61" s="322"/>
      <c r="DW61" s="322"/>
      <c r="DX61" s="322"/>
      <c r="DY61" s="322"/>
      <c r="DZ61" s="322"/>
      <c r="EA61" s="322"/>
      <c r="EB61" s="322"/>
      <c r="EC61" s="322"/>
      <c r="ED61" s="322"/>
      <c r="EE61" s="322"/>
      <c r="EF61" s="322"/>
      <c r="EG61" s="322"/>
      <c r="EH61" s="322"/>
      <c r="EI61" s="322"/>
      <c r="EJ61" s="322"/>
      <c r="EK61" s="322"/>
      <c r="EL61" s="322"/>
      <c r="EM61" s="322"/>
      <c r="EN61" s="322"/>
      <c r="EO61" s="322"/>
      <c r="EP61" s="322"/>
      <c r="EQ61" s="322"/>
      <c r="ER61" s="322"/>
      <c r="ES61" s="322"/>
      <c r="ET61" s="322"/>
      <c r="EU61" s="322"/>
      <c r="EV61" s="322"/>
      <c r="EW61" s="322"/>
      <c r="EX61" s="322"/>
      <c r="EY61" s="322"/>
      <c r="EZ61" s="322"/>
      <c r="FA61" s="322"/>
      <c r="FB61" s="322"/>
      <c r="FC61" s="322"/>
      <c r="FD61" s="322"/>
      <c r="FE61" s="322"/>
      <c r="FF61" s="322"/>
      <c r="FG61" s="322"/>
      <c r="FH61" s="322"/>
      <c r="FI61" s="322"/>
      <c r="FJ61" s="322"/>
      <c r="FK61" s="322"/>
      <c r="FL61" s="322"/>
      <c r="FM61" s="322"/>
      <c r="FN61" s="322"/>
      <c r="FO61" s="322"/>
      <c r="FP61" s="322"/>
      <c r="FQ61" s="322"/>
      <c r="FR61" s="322"/>
      <c r="FS61" s="322"/>
      <c r="FT61" s="322"/>
      <c r="FU61" s="322"/>
      <c r="FV61" s="322"/>
      <c r="FW61" s="322"/>
      <c r="FX61" s="322"/>
      <c r="FY61" s="322"/>
      <c r="FZ61" s="322"/>
      <c r="GA61" s="322"/>
      <c r="GB61" s="322"/>
      <c r="GC61" s="322"/>
      <c r="GD61" s="322"/>
      <c r="GE61" s="322"/>
      <c r="GF61" s="322"/>
      <c r="GG61" s="322"/>
      <c r="GH61" s="322"/>
      <c r="GI61" s="322"/>
      <c r="GJ61" s="322"/>
      <c r="GK61" s="322"/>
      <c r="GL61" s="322"/>
      <c r="GM61" s="322"/>
      <c r="GN61" s="322"/>
      <c r="GO61" s="322"/>
      <c r="GP61" s="322"/>
      <c r="GQ61" s="322"/>
      <c r="GR61" s="322"/>
      <c r="GS61" s="322"/>
      <c r="GT61" s="322"/>
      <c r="GU61" s="322"/>
      <c r="GV61" s="322"/>
      <c r="GW61" s="322"/>
      <c r="GX61" s="322"/>
      <c r="GY61" s="322"/>
      <c r="GZ61" s="322"/>
      <c r="HA61" s="322"/>
      <c r="HB61" s="322"/>
      <c r="HC61" s="322"/>
      <c r="HD61" s="322"/>
      <c r="HE61" s="322"/>
      <c r="HF61" s="322"/>
      <c r="HG61" s="322"/>
      <c r="HH61" s="322"/>
      <c r="HI61" s="322"/>
      <c r="HJ61" s="322"/>
      <c r="HK61" s="322"/>
      <c r="HL61" s="322"/>
      <c r="HM61" s="322"/>
      <c r="HN61" s="322"/>
      <c r="HO61" s="322"/>
      <c r="HP61" s="322"/>
      <c r="HQ61" s="322"/>
      <c r="HR61" s="322"/>
      <c r="HS61" s="322"/>
      <c r="HT61" s="322"/>
      <c r="HU61" s="322"/>
      <c r="HV61" s="322"/>
      <c r="HW61" s="322"/>
      <c r="HX61" s="322"/>
      <c r="HY61" s="322"/>
      <c r="HZ61" s="322"/>
      <c r="IA61" s="322"/>
      <c r="IB61" s="322"/>
      <c r="IC61" s="322"/>
      <c r="ID61" s="322"/>
      <c r="IE61" s="322"/>
      <c r="IF61" s="322"/>
      <c r="IG61" s="322"/>
      <c r="IH61" s="322"/>
      <c r="II61" s="322"/>
      <c r="IJ61" s="322"/>
      <c r="IK61" s="322"/>
      <c r="IL61" s="322"/>
      <c r="IM61" s="322"/>
      <c r="IN61" s="322"/>
      <c r="IO61" s="322"/>
      <c r="IP61" s="322"/>
      <c r="IQ61" s="322"/>
      <c r="IR61" s="322"/>
    </row>
    <row r="62" spans="1:252">
      <c r="C62" s="286"/>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8"/>
      <c r="AC62" s="328"/>
      <c r="AD62" s="328"/>
      <c r="AE62" s="328"/>
      <c r="AF62" s="328"/>
      <c r="AG62" s="328"/>
      <c r="AH62" s="328"/>
      <c r="AI62" s="328"/>
      <c r="AJ62" s="328"/>
      <c r="AK62" s="328"/>
      <c r="AL62" s="328"/>
      <c r="AM62" s="328"/>
      <c r="AN62" s="328"/>
      <c r="AO62" s="328"/>
      <c r="AP62" s="328"/>
      <c r="AQ62" s="328"/>
      <c r="AR62" s="328"/>
      <c r="AS62" s="328"/>
      <c r="AT62" s="328"/>
      <c r="AU62" s="328"/>
      <c r="AV62" s="328"/>
      <c r="AW62" s="328"/>
      <c r="AX62" s="328"/>
      <c r="AY62" s="328"/>
      <c r="AZ62" s="328"/>
      <c r="BA62" s="328"/>
      <c r="BB62" s="328"/>
      <c r="BC62" s="328"/>
      <c r="BD62" s="328"/>
      <c r="BE62" s="328"/>
      <c r="BF62" s="328"/>
      <c r="BG62" s="328"/>
      <c r="BH62" s="328"/>
      <c r="BI62" s="328"/>
      <c r="BJ62" s="328"/>
      <c r="BK62" s="328"/>
      <c r="BL62" s="288"/>
      <c r="BM62" s="288"/>
      <c r="BN62" s="288"/>
      <c r="BO62" s="288"/>
      <c r="BP62" s="288"/>
      <c r="BQ62" s="288"/>
      <c r="BR62" s="288"/>
      <c r="BS62" s="288"/>
      <c r="BT62" s="288"/>
      <c r="BU62" s="288"/>
      <c r="BV62" s="288"/>
      <c r="BW62" s="288"/>
      <c r="BX62" s="288"/>
      <c r="BY62" s="288"/>
      <c r="BZ62" s="288"/>
      <c r="CA62" s="288"/>
      <c r="CB62" s="288"/>
      <c r="CC62" s="288"/>
      <c r="CD62" s="288"/>
      <c r="CE62" s="288"/>
      <c r="CF62" s="288"/>
      <c r="CG62" s="288"/>
      <c r="CH62" s="288"/>
      <c r="CI62" s="288"/>
      <c r="CJ62" s="288"/>
      <c r="CK62" s="288"/>
      <c r="CL62" s="288"/>
      <c r="CM62" s="288"/>
      <c r="CN62" s="288"/>
      <c r="CO62" s="288"/>
      <c r="CP62" s="288"/>
      <c r="CQ62" s="288"/>
      <c r="CR62" s="288"/>
      <c r="CS62" s="288"/>
      <c r="CT62" s="288"/>
      <c r="CU62" s="288"/>
      <c r="CV62" s="288"/>
      <c r="CW62" s="288"/>
      <c r="CX62" s="288"/>
      <c r="CY62" s="288"/>
      <c r="CZ62" s="288"/>
      <c r="DA62" s="288"/>
      <c r="DB62" s="288"/>
      <c r="DC62" s="288"/>
      <c r="DD62" s="288"/>
      <c r="DE62" s="288"/>
      <c r="DF62" s="288"/>
      <c r="DG62" s="288"/>
      <c r="DH62" s="288"/>
      <c r="DI62" s="288"/>
      <c r="DJ62" s="288"/>
      <c r="DK62" s="288"/>
      <c r="DL62" s="288"/>
      <c r="DM62" s="288"/>
      <c r="DN62" s="288"/>
      <c r="DO62" s="288"/>
      <c r="DP62" s="288"/>
      <c r="DQ62" s="288"/>
      <c r="DR62" s="288"/>
      <c r="DS62" s="288"/>
      <c r="DT62" s="288"/>
      <c r="DU62" s="288"/>
      <c r="DV62" s="288"/>
      <c r="DW62" s="288"/>
      <c r="DX62" s="288"/>
      <c r="DY62" s="288"/>
      <c r="DZ62" s="288"/>
      <c r="EA62" s="288"/>
      <c r="EB62" s="288"/>
      <c r="EC62" s="288"/>
      <c r="ED62" s="288"/>
      <c r="EE62" s="288"/>
      <c r="EF62" s="288"/>
      <c r="EG62" s="288"/>
      <c r="EH62" s="288"/>
      <c r="EI62" s="288"/>
      <c r="EJ62" s="288"/>
      <c r="EK62" s="288"/>
      <c r="EL62" s="288"/>
      <c r="EM62" s="288"/>
      <c r="EN62" s="288"/>
      <c r="EO62" s="288"/>
      <c r="EP62" s="288"/>
      <c r="EQ62" s="288"/>
      <c r="ER62" s="288"/>
      <c r="ES62" s="288"/>
      <c r="ET62" s="288"/>
      <c r="EU62" s="288"/>
      <c r="EV62" s="288"/>
      <c r="EW62" s="288"/>
      <c r="EX62" s="288"/>
      <c r="EY62" s="288"/>
      <c r="EZ62" s="288"/>
      <c r="FA62" s="288"/>
      <c r="FB62" s="288"/>
      <c r="FC62" s="288"/>
      <c r="FD62" s="288"/>
      <c r="FE62" s="288"/>
      <c r="FF62" s="288"/>
      <c r="FG62" s="288"/>
      <c r="FH62" s="288"/>
      <c r="FI62" s="288"/>
      <c r="FJ62" s="288"/>
      <c r="FK62" s="288"/>
      <c r="FL62" s="288"/>
      <c r="FM62" s="288"/>
      <c r="FN62" s="288"/>
      <c r="FO62" s="288"/>
      <c r="FP62" s="288"/>
      <c r="FQ62" s="288"/>
      <c r="FR62" s="288"/>
      <c r="FS62" s="288"/>
      <c r="FT62" s="288"/>
      <c r="FU62" s="288"/>
      <c r="FV62" s="288"/>
      <c r="FW62" s="288"/>
      <c r="FX62" s="288"/>
      <c r="FY62" s="288"/>
      <c r="FZ62" s="288"/>
      <c r="GA62" s="288"/>
      <c r="GB62" s="288"/>
      <c r="GC62" s="288"/>
      <c r="GD62" s="288"/>
      <c r="GE62" s="288"/>
      <c r="GF62" s="288"/>
      <c r="GG62" s="288"/>
      <c r="GH62" s="288"/>
      <c r="GI62" s="288"/>
      <c r="GJ62" s="288"/>
      <c r="GK62" s="288"/>
      <c r="GL62" s="288"/>
      <c r="GM62" s="288"/>
      <c r="GN62" s="288"/>
      <c r="GO62" s="288"/>
      <c r="GP62" s="288"/>
      <c r="GQ62" s="288"/>
      <c r="GR62" s="288"/>
      <c r="GS62" s="288"/>
      <c r="GT62" s="288"/>
      <c r="GU62" s="288"/>
      <c r="GV62" s="288"/>
      <c r="GW62" s="288"/>
      <c r="GX62" s="288"/>
      <c r="GY62" s="288"/>
      <c r="GZ62" s="288"/>
      <c r="HA62" s="288"/>
      <c r="HB62" s="288"/>
      <c r="HC62" s="288"/>
      <c r="HD62" s="288"/>
      <c r="HE62" s="288"/>
      <c r="HF62" s="288"/>
      <c r="HG62" s="288"/>
      <c r="HH62" s="288"/>
      <c r="HI62" s="288"/>
      <c r="HJ62" s="288"/>
      <c r="HK62" s="288"/>
      <c r="HL62" s="288"/>
      <c r="HM62" s="288"/>
      <c r="HN62" s="288"/>
      <c r="HO62" s="288"/>
      <c r="HP62" s="288"/>
      <c r="HQ62" s="288"/>
      <c r="HR62" s="288"/>
      <c r="HS62" s="288"/>
      <c r="HT62" s="288"/>
      <c r="HU62" s="288"/>
      <c r="HV62" s="288"/>
      <c r="HW62" s="288"/>
      <c r="HX62" s="288"/>
      <c r="HY62" s="288"/>
      <c r="HZ62" s="288"/>
      <c r="IA62" s="288"/>
      <c r="IB62" s="288"/>
      <c r="IC62" s="288"/>
      <c r="ID62" s="288"/>
      <c r="IE62" s="288"/>
      <c r="IF62" s="288"/>
      <c r="IG62" s="288"/>
      <c r="IH62" s="288"/>
      <c r="II62" s="288"/>
      <c r="IJ62" s="288"/>
      <c r="IK62" s="288"/>
      <c r="IL62" s="288"/>
      <c r="IM62" s="288"/>
      <c r="IN62" s="288"/>
      <c r="IO62" s="288"/>
      <c r="IP62" s="288"/>
      <c r="IQ62" s="288"/>
      <c r="IR62" s="288"/>
    </row>
    <row r="63" spans="1:252">
      <c r="C63" s="286"/>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8"/>
      <c r="AC63" s="328"/>
      <c r="AD63" s="328"/>
      <c r="AE63" s="328"/>
      <c r="AF63" s="328"/>
      <c r="AG63" s="328"/>
      <c r="AH63" s="328"/>
      <c r="AI63" s="328"/>
      <c r="AJ63" s="328"/>
      <c r="AK63" s="328"/>
      <c r="AL63" s="328"/>
      <c r="AM63" s="328"/>
      <c r="AN63" s="328"/>
      <c r="AO63" s="328"/>
      <c r="AP63" s="328"/>
      <c r="AQ63" s="328"/>
      <c r="AR63" s="328"/>
      <c r="AS63" s="328"/>
      <c r="AT63" s="328"/>
      <c r="AU63" s="328"/>
      <c r="AV63" s="328"/>
      <c r="AW63" s="328"/>
      <c r="AX63" s="328"/>
      <c r="AY63" s="328"/>
      <c r="AZ63" s="328"/>
      <c r="BA63" s="328"/>
      <c r="BB63" s="328"/>
      <c r="BC63" s="328"/>
      <c r="BD63" s="328"/>
      <c r="BE63" s="328"/>
      <c r="BF63" s="328"/>
      <c r="BG63" s="328"/>
      <c r="BH63" s="328"/>
      <c r="BI63" s="328"/>
      <c r="BJ63" s="328"/>
      <c r="BK63" s="328"/>
      <c r="BL63" s="288"/>
      <c r="BM63" s="288"/>
      <c r="BN63" s="288"/>
      <c r="BO63" s="288"/>
      <c r="BP63" s="288"/>
      <c r="BQ63" s="288"/>
      <c r="BR63" s="288"/>
      <c r="BS63" s="329"/>
      <c r="BT63" s="329"/>
      <c r="BU63" s="329"/>
      <c r="BV63" s="329"/>
      <c r="BW63" s="329"/>
      <c r="BX63" s="329"/>
      <c r="BY63" s="329"/>
      <c r="BZ63" s="329"/>
      <c r="CA63" s="329"/>
      <c r="CB63" s="329"/>
      <c r="CC63" s="329"/>
      <c r="CD63" s="329"/>
      <c r="CE63" s="329"/>
      <c r="CF63" s="329"/>
      <c r="CG63" s="329"/>
      <c r="CH63" s="329"/>
      <c r="CI63" s="329"/>
      <c r="CJ63" s="329"/>
      <c r="CK63" s="329"/>
      <c r="CL63" s="329"/>
      <c r="CM63" s="329"/>
      <c r="CN63" s="329"/>
      <c r="CO63" s="329"/>
      <c r="CP63" s="329"/>
      <c r="CQ63" s="329"/>
      <c r="CR63" s="329"/>
      <c r="CS63" s="329"/>
      <c r="CT63" s="329"/>
      <c r="CU63" s="329"/>
      <c r="CV63" s="329"/>
      <c r="CW63" s="329"/>
      <c r="CX63" s="329"/>
      <c r="CY63" s="329"/>
      <c r="CZ63" s="329"/>
      <c r="DA63" s="329"/>
      <c r="DB63" s="329"/>
      <c r="DC63" s="329"/>
      <c r="DD63" s="329"/>
      <c r="DE63" s="329"/>
      <c r="DF63" s="329"/>
      <c r="DG63" s="329"/>
      <c r="DH63" s="329"/>
      <c r="DI63" s="329"/>
      <c r="DJ63" s="329"/>
      <c r="DK63" s="329"/>
      <c r="DL63" s="329"/>
      <c r="DM63" s="329"/>
      <c r="DN63" s="329"/>
      <c r="DO63" s="329"/>
      <c r="DP63" s="329"/>
      <c r="DQ63" s="329"/>
      <c r="DR63" s="329"/>
      <c r="DS63" s="329"/>
      <c r="DT63" s="329"/>
      <c r="DU63" s="329"/>
      <c r="DV63" s="329"/>
      <c r="DW63" s="329"/>
      <c r="DX63" s="329"/>
      <c r="DY63" s="329"/>
      <c r="DZ63" s="329"/>
      <c r="EA63" s="329"/>
      <c r="EB63" s="329"/>
      <c r="EC63" s="329"/>
      <c r="ED63" s="329"/>
      <c r="EE63" s="329"/>
      <c r="EF63" s="329"/>
      <c r="EG63" s="329"/>
      <c r="EH63" s="329"/>
      <c r="EI63" s="329"/>
      <c r="EJ63" s="329"/>
      <c r="EK63" s="329"/>
      <c r="EL63" s="329"/>
      <c r="EM63" s="329"/>
      <c r="EN63" s="329"/>
      <c r="EO63" s="329"/>
      <c r="EP63" s="329"/>
      <c r="EQ63" s="329"/>
      <c r="ER63" s="329"/>
      <c r="ES63" s="329"/>
      <c r="ET63" s="329"/>
      <c r="EU63" s="329"/>
      <c r="EV63" s="329"/>
      <c r="EW63" s="329"/>
      <c r="EX63" s="329"/>
      <c r="EY63" s="329"/>
      <c r="EZ63" s="329"/>
      <c r="FA63" s="329"/>
      <c r="FB63" s="329"/>
      <c r="FC63" s="329"/>
      <c r="FD63" s="329"/>
      <c r="FE63" s="329"/>
      <c r="FF63" s="329"/>
      <c r="FG63" s="329"/>
      <c r="FH63" s="329"/>
      <c r="FI63" s="329"/>
      <c r="FJ63" s="329"/>
      <c r="FK63" s="329"/>
      <c r="FL63" s="329"/>
      <c r="FM63" s="329"/>
      <c r="FN63" s="329"/>
      <c r="FO63" s="329"/>
      <c r="FP63" s="329"/>
      <c r="FQ63" s="329"/>
      <c r="FR63" s="329"/>
      <c r="FS63" s="329"/>
      <c r="FT63" s="329"/>
      <c r="FU63" s="329"/>
      <c r="FV63" s="329"/>
      <c r="FW63" s="329"/>
      <c r="FX63" s="329"/>
      <c r="FY63" s="329"/>
      <c r="FZ63" s="329"/>
      <c r="GA63" s="329"/>
      <c r="GB63" s="329"/>
      <c r="GC63" s="329"/>
      <c r="GD63" s="329"/>
      <c r="GE63" s="329"/>
      <c r="GF63" s="329"/>
      <c r="GG63" s="329"/>
      <c r="GH63" s="329"/>
      <c r="GI63" s="329"/>
      <c r="GJ63" s="329"/>
      <c r="GK63" s="329"/>
      <c r="GL63" s="329"/>
      <c r="GM63" s="329"/>
      <c r="GN63" s="329"/>
      <c r="GO63" s="329"/>
      <c r="GP63" s="329"/>
      <c r="GQ63" s="329"/>
      <c r="GR63" s="329"/>
      <c r="GS63" s="329"/>
      <c r="GT63" s="329"/>
      <c r="GU63" s="329"/>
      <c r="GV63" s="329"/>
      <c r="GW63" s="329"/>
      <c r="GX63" s="329"/>
      <c r="GY63" s="329"/>
      <c r="GZ63" s="329"/>
      <c r="HA63" s="329"/>
      <c r="HB63" s="329"/>
      <c r="HC63" s="329"/>
      <c r="HD63" s="329"/>
      <c r="HE63" s="329"/>
      <c r="HF63" s="329"/>
      <c r="HG63" s="329"/>
      <c r="HH63" s="329"/>
      <c r="HI63" s="329"/>
      <c r="HJ63" s="329"/>
      <c r="HK63" s="329"/>
      <c r="HL63" s="329"/>
      <c r="HM63" s="329"/>
      <c r="HN63" s="329"/>
      <c r="HO63" s="329"/>
      <c r="HP63" s="329"/>
      <c r="HQ63" s="329"/>
      <c r="HR63" s="329"/>
      <c r="HS63" s="329"/>
      <c r="HT63" s="329"/>
      <c r="HU63" s="329"/>
      <c r="HV63" s="329"/>
      <c r="HW63" s="329"/>
      <c r="HX63" s="329"/>
      <c r="HY63" s="329"/>
      <c r="HZ63" s="329"/>
      <c r="IA63" s="329"/>
      <c r="IB63" s="329"/>
      <c r="IC63" s="329"/>
      <c r="ID63" s="329"/>
      <c r="IE63" s="329"/>
      <c r="IF63" s="329"/>
      <c r="IG63" s="329"/>
      <c r="IH63" s="329"/>
      <c r="II63" s="329"/>
      <c r="IJ63" s="329"/>
      <c r="IK63" s="329"/>
      <c r="IL63" s="329"/>
      <c r="IM63" s="329"/>
      <c r="IN63" s="329"/>
      <c r="IO63" s="329"/>
      <c r="IP63" s="329"/>
      <c r="IQ63" s="329"/>
      <c r="IR63" s="329"/>
    </row>
    <row r="64" spans="1:252">
      <c r="A64" s="286"/>
      <c r="C64" s="286"/>
      <c r="D64" s="328"/>
      <c r="E64" s="328"/>
      <c r="F64" s="328"/>
      <c r="G64" s="328"/>
      <c r="H64" s="328"/>
      <c r="I64" s="328"/>
      <c r="J64" s="328"/>
      <c r="K64" s="328"/>
      <c r="L64" s="328"/>
      <c r="M64" s="328"/>
      <c r="N64" s="328"/>
      <c r="O64" s="328"/>
      <c r="P64" s="328"/>
      <c r="Q64" s="328"/>
      <c r="R64" s="328"/>
      <c r="S64" s="328"/>
      <c r="T64" s="328"/>
      <c r="U64" s="328"/>
      <c r="V64" s="328"/>
      <c r="W64" s="328"/>
      <c r="X64" s="328"/>
      <c r="Y64" s="328"/>
      <c r="Z64" s="328"/>
      <c r="AA64" s="328"/>
      <c r="AB64" s="328"/>
      <c r="AC64" s="328"/>
      <c r="AD64" s="328"/>
      <c r="AE64" s="328"/>
      <c r="AF64" s="328"/>
      <c r="AG64" s="328"/>
      <c r="AH64" s="328"/>
      <c r="AI64" s="328"/>
      <c r="AJ64" s="328"/>
      <c r="AK64" s="328"/>
      <c r="AL64" s="328"/>
      <c r="AM64" s="328"/>
      <c r="AN64" s="328"/>
      <c r="AO64" s="328"/>
      <c r="AP64" s="328"/>
      <c r="AQ64" s="328"/>
      <c r="AR64" s="328"/>
      <c r="AS64" s="328"/>
      <c r="AT64" s="328"/>
      <c r="AU64" s="328"/>
      <c r="AV64" s="328"/>
      <c r="AW64" s="328"/>
      <c r="AX64" s="328"/>
      <c r="AY64" s="328"/>
      <c r="AZ64" s="328"/>
      <c r="BA64" s="328"/>
      <c r="BB64" s="328"/>
      <c r="BC64" s="328"/>
      <c r="BD64" s="328"/>
      <c r="BE64" s="328"/>
      <c r="BF64" s="328"/>
      <c r="BG64" s="328"/>
      <c r="BH64" s="328"/>
      <c r="BI64" s="328"/>
      <c r="BJ64" s="328"/>
      <c r="BK64" s="328"/>
      <c r="BL64" s="286"/>
    </row>
    <row r="65" spans="2:63">
      <c r="B65" s="329"/>
      <c r="C65" s="316"/>
      <c r="D65" s="330"/>
      <c r="E65" s="330"/>
      <c r="F65" s="330"/>
      <c r="G65" s="330"/>
      <c r="H65" s="330"/>
      <c r="I65" s="330"/>
      <c r="J65" s="330"/>
      <c r="K65" s="330"/>
      <c r="L65" s="330"/>
      <c r="M65" s="330"/>
      <c r="N65" s="330"/>
      <c r="O65" s="330"/>
      <c r="P65" s="330"/>
      <c r="Q65" s="330"/>
      <c r="R65" s="330"/>
      <c r="S65" s="330"/>
      <c r="T65" s="330"/>
      <c r="U65" s="330"/>
      <c r="V65" s="330"/>
      <c r="W65" s="330"/>
      <c r="X65" s="330"/>
      <c r="Y65" s="330"/>
      <c r="Z65" s="330"/>
      <c r="AA65" s="330"/>
      <c r="AB65" s="330"/>
      <c r="AC65" s="330"/>
      <c r="AD65" s="330"/>
      <c r="AE65" s="330"/>
      <c r="AF65" s="330"/>
      <c r="AG65" s="330"/>
      <c r="AH65" s="330"/>
      <c r="AI65" s="330"/>
      <c r="AJ65" s="330"/>
      <c r="AK65" s="330"/>
      <c r="AL65" s="330"/>
      <c r="AM65" s="330"/>
      <c r="AN65" s="330"/>
      <c r="AO65" s="330"/>
      <c r="AP65" s="330"/>
      <c r="AQ65" s="330"/>
      <c r="AR65" s="330"/>
      <c r="AS65" s="330"/>
      <c r="AT65" s="330"/>
      <c r="AU65" s="330"/>
      <c r="AV65" s="330"/>
      <c r="AW65" s="330"/>
      <c r="AX65" s="330"/>
      <c r="AY65" s="330"/>
      <c r="AZ65" s="330"/>
      <c r="BA65" s="330"/>
      <c r="BB65" s="330"/>
      <c r="BC65" s="330"/>
      <c r="BD65" s="330"/>
      <c r="BE65" s="330"/>
      <c r="BF65" s="330"/>
      <c r="BG65" s="330"/>
      <c r="BH65" s="330"/>
      <c r="BI65" s="330"/>
      <c r="BJ65" s="330"/>
      <c r="BK65" s="330"/>
    </row>
    <row r="66" spans="2:63">
      <c r="C66" s="286"/>
      <c r="D66" s="328"/>
      <c r="E66" s="328"/>
      <c r="F66" s="328"/>
      <c r="G66" s="328"/>
      <c r="H66" s="328"/>
      <c r="I66" s="328"/>
      <c r="J66" s="328"/>
      <c r="K66" s="328"/>
      <c r="L66" s="328"/>
      <c r="M66" s="328"/>
      <c r="N66" s="328"/>
      <c r="O66" s="328"/>
      <c r="P66" s="328"/>
      <c r="Q66" s="328"/>
      <c r="R66" s="328"/>
      <c r="S66" s="328"/>
      <c r="T66" s="328"/>
      <c r="U66" s="328"/>
      <c r="V66" s="328"/>
      <c r="W66" s="328"/>
      <c r="X66" s="328"/>
      <c r="Y66" s="328"/>
      <c r="Z66" s="328"/>
      <c r="AA66" s="328"/>
      <c r="AB66" s="328"/>
      <c r="AC66" s="328"/>
      <c r="AD66" s="328"/>
      <c r="AE66" s="328"/>
      <c r="AF66" s="328"/>
      <c r="AG66" s="328"/>
      <c r="AH66" s="328"/>
      <c r="AI66" s="328"/>
      <c r="AJ66" s="328"/>
      <c r="AK66" s="328"/>
      <c r="AL66" s="328"/>
      <c r="AM66" s="328"/>
      <c r="AN66" s="328"/>
      <c r="AO66" s="328"/>
      <c r="AP66" s="328"/>
      <c r="AQ66" s="328"/>
      <c r="AR66" s="328"/>
      <c r="AS66" s="328"/>
      <c r="AT66" s="328"/>
      <c r="AU66" s="328"/>
      <c r="AV66" s="328"/>
      <c r="AW66" s="328"/>
      <c r="AX66" s="328"/>
      <c r="AY66" s="328"/>
      <c r="AZ66" s="328"/>
      <c r="BA66" s="328"/>
      <c r="BB66" s="328"/>
      <c r="BC66" s="328"/>
      <c r="BD66" s="328"/>
      <c r="BE66" s="328"/>
      <c r="BF66" s="328"/>
      <c r="BG66" s="328"/>
      <c r="BH66" s="328"/>
      <c r="BI66" s="328"/>
      <c r="BJ66" s="328"/>
      <c r="BK66" s="328"/>
    </row>
    <row r="67" spans="2:63">
      <c r="C67" s="286"/>
      <c r="D67" s="328"/>
      <c r="E67" s="328"/>
      <c r="F67" s="328"/>
      <c r="G67" s="328"/>
      <c r="H67" s="328"/>
      <c r="I67" s="328"/>
      <c r="J67" s="328"/>
      <c r="K67" s="328"/>
      <c r="L67" s="328"/>
      <c r="M67" s="328"/>
      <c r="N67" s="328"/>
      <c r="O67" s="328"/>
      <c r="P67" s="328"/>
      <c r="Q67" s="328"/>
      <c r="R67" s="328"/>
      <c r="S67" s="328"/>
      <c r="T67" s="328"/>
      <c r="U67" s="328"/>
      <c r="V67" s="328"/>
      <c r="W67" s="328"/>
      <c r="X67" s="328"/>
      <c r="Y67" s="328"/>
      <c r="Z67" s="328"/>
      <c r="AA67" s="328"/>
      <c r="AB67" s="328"/>
      <c r="AC67" s="328"/>
      <c r="AD67" s="328"/>
      <c r="AE67" s="328"/>
      <c r="AF67" s="328"/>
      <c r="AG67" s="328"/>
      <c r="AH67" s="328"/>
      <c r="AI67" s="328"/>
      <c r="AJ67" s="328"/>
      <c r="AK67" s="328"/>
      <c r="AL67" s="328"/>
      <c r="AM67" s="328"/>
      <c r="AN67" s="328"/>
      <c r="AO67" s="328"/>
      <c r="AP67" s="328"/>
      <c r="AQ67" s="328"/>
      <c r="AR67" s="328"/>
      <c r="AS67" s="328"/>
      <c r="AT67" s="328"/>
      <c r="AU67" s="328"/>
      <c r="AV67" s="328"/>
      <c r="AW67" s="328"/>
      <c r="AX67" s="328"/>
      <c r="AY67" s="328"/>
      <c r="AZ67" s="328"/>
      <c r="BA67" s="328"/>
      <c r="BB67" s="328"/>
      <c r="BC67" s="328"/>
      <c r="BD67" s="328"/>
      <c r="BE67" s="328"/>
      <c r="BF67" s="328"/>
      <c r="BG67" s="328"/>
      <c r="BH67" s="328"/>
      <c r="BI67" s="328"/>
      <c r="BJ67" s="328"/>
      <c r="BK67" s="328"/>
    </row>
    <row r="68" spans="2:63">
      <c r="B68" s="329"/>
      <c r="C68" s="316"/>
      <c r="D68" s="330"/>
      <c r="E68" s="330"/>
      <c r="F68" s="330"/>
      <c r="G68" s="330"/>
      <c r="H68" s="330"/>
      <c r="I68" s="330"/>
      <c r="J68" s="330"/>
      <c r="K68" s="330"/>
      <c r="L68" s="330"/>
      <c r="M68" s="330"/>
      <c r="N68" s="330"/>
      <c r="O68" s="330"/>
      <c r="P68" s="330"/>
      <c r="Q68" s="330"/>
      <c r="R68" s="330"/>
      <c r="S68" s="330"/>
      <c r="T68" s="330"/>
      <c r="U68" s="330"/>
      <c r="V68" s="330"/>
      <c r="W68" s="330"/>
      <c r="X68" s="330"/>
      <c r="Y68" s="330"/>
      <c r="Z68" s="330"/>
      <c r="AA68" s="330"/>
      <c r="AB68" s="330"/>
      <c r="AC68" s="330"/>
      <c r="AD68" s="330"/>
      <c r="AE68" s="330"/>
      <c r="AF68" s="330"/>
      <c r="AG68" s="330"/>
      <c r="AH68" s="330"/>
      <c r="AI68" s="330"/>
      <c r="AJ68" s="330"/>
      <c r="AK68" s="330"/>
      <c r="AL68" s="330"/>
      <c r="AM68" s="330"/>
      <c r="AN68" s="330"/>
      <c r="AO68" s="330"/>
      <c r="AP68" s="330"/>
      <c r="AQ68" s="330"/>
      <c r="AR68" s="330"/>
      <c r="AS68" s="330"/>
      <c r="AT68" s="330"/>
      <c r="AU68" s="330"/>
      <c r="AV68" s="330"/>
      <c r="AW68" s="330"/>
      <c r="AX68" s="330"/>
      <c r="AY68" s="330"/>
      <c r="AZ68" s="330"/>
      <c r="BA68" s="330"/>
      <c r="BB68" s="330"/>
      <c r="BC68" s="330"/>
      <c r="BD68" s="330"/>
      <c r="BE68" s="330"/>
      <c r="BF68" s="330"/>
      <c r="BG68" s="330"/>
      <c r="BH68" s="330"/>
      <c r="BI68" s="330"/>
      <c r="BJ68" s="330"/>
      <c r="BK68" s="330"/>
    </row>
    <row r="69" spans="2:63">
      <c r="C69" s="286"/>
      <c r="D69" s="328"/>
      <c r="E69" s="328"/>
      <c r="F69" s="328"/>
      <c r="G69" s="328"/>
      <c r="H69" s="328"/>
      <c r="I69" s="328"/>
      <c r="J69" s="328"/>
      <c r="K69" s="328"/>
      <c r="L69" s="328"/>
      <c r="M69" s="328"/>
      <c r="N69" s="328"/>
      <c r="O69" s="328"/>
      <c r="P69" s="328"/>
      <c r="Q69" s="328"/>
      <c r="R69" s="328"/>
      <c r="S69" s="328"/>
      <c r="T69" s="328"/>
      <c r="U69" s="328"/>
      <c r="V69" s="328"/>
      <c r="W69" s="328"/>
      <c r="X69" s="328"/>
      <c r="Y69" s="328"/>
      <c r="Z69" s="328"/>
      <c r="AA69" s="328"/>
      <c r="AB69" s="328"/>
      <c r="AC69" s="328"/>
      <c r="AD69" s="328"/>
      <c r="AE69" s="328"/>
      <c r="AF69" s="328"/>
      <c r="AG69" s="328"/>
      <c r="AH69" s="328"/>
      <c r="AI69" s="328"/>
      <c r="AJ69" s="328"/>
      <c r="AK69" s="328"/>
      <c r="AL69" s="328"/>
      <c r="AM69" s="328"/>
      <c r="AN69" s="328"/>
      <c r="AO69" s="328"/>
      <c r="AP69" s="328"/>
      <c r="AQ69" s="328"/>
      <c r="AR69" s="328"/>
      <c r="AS69" s="328"/>
      <c r="AT69" s="328"/>
      <c r="AU69" s="328"/>
      <c r="AV69" s="328"/>
      <c r="AW69" s="328"/>
      <c r="AX69" s="328"/>
      <c r="AY69" s="328"/>
      <c r="AZ69" s="328"/>
      <c r="BA69" s="328"/>
      <c r="BB69" s="328"/>
      <c r="BC69" s="328"/>
      <c r="BD69" s="328"/>
      <c r="BE69" s="328"/>
      <c r="BF69" s="328"/>
      <c r="BG69" s="328"/>
      <c r="BH69" s="328"/>
      <c r="BI69" s="328"/>
      <c r="BJ69" s="328"/>
      <c r="BK69" s="3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FA7C-3300-4579-9544-2E0955DBFFFD}">
  <sheetPr codeName="Sheet36"/>
  <dimension ref="A3:F30"/>
  <sheetViews>
    <sheetView tabSelected="1" workbookViewId="0">
      <selection activeCell="E6" sqref="E6"/>
    </sheetView>
  </sheetViews>
  <sheetFormatPr defaultColWidth="11.109375" defaultRowHeight="14.5"/>
  <cols>
    <col min="1" max="1" width="16.77734375" style="286" customWidth="1"/>
    <col min="2" max="2" width="11.88671875" style="286" customWidth="1"/>
    <col min="3" max="3" width="27.77734375" style="286" customWidth="1"/>
    <col min="4" max="4" width="21.6640625" style="286" customWidth="1"/>
    <col min="5" max="5" width="92.5546875" style="286" customWidth="1"/>
    <col min="6" max="21" width="11.88671875" style="286" customWidth="1"/>
    <col min="22" max="16384" width="11.109375" style="286"/>
  </cols>
  <sheetData>
    <row r="3" spans="1:6">
      <c r="F3" s="286" t="s">
        <v>329</v>
      </c>
    </row>
    <row r="4" spans="1:6" ht="18">
      <c r="D4" s="289" t="s">
        <v>330</v>
      </c>
      <c r="E4" s="288" t="s">
        <v>299</v>
      </c>
      <c r="F4" s="305" t="e">
        <f ca="1">_xludf.SWITCH([1]SQRChartBindings!E4,"Year 1 / 2",0,"Year 2 / 3",12,"Year 3 / 4",24,"Year 4 / 5",36,0)</f>
        <v>#NAME?</v>
      </c>
    </row>
    <row r="6" spans="1:6">
      <c r="A6" s="286" t="s">
        <v>331</v>
      </c>
      <c r="B6" s="286">
        <v>2</v>
      </c>
      <c r="C6" s="286" t="s">
        <v>332</v>
      </c>
      <c r="D6" s="286" t="s">
        <v>333</v>
      </c>
      <c r="E6" s="286" t="e">
        <f ca="1">OFFSET(SQRMonthly!D2,0,SQRChartBindings!F4,1,24)</f>
        <v>#NAME?</v>
      </c>
      <c r="F6" s="288" t="s">
        <v>334</v>
      </c>
    </row>
    <row r="7" spans="1:6">
      <c r="A7" s="286" t="s">
        <v>335</v>
      </c>
      <c r="B7" s="286">
        <v>11</v>
      </c>
      <c r="D7" s="286" t="s">
        <v>336</v>
      </c>
      <c r="F7" s="288" t="s">
        <v>334</v>
      </c>
    </row>
    <row r="8" spans="1:6">
      <c r="A8" s="286" t="s">
        <v>335</v>
      </c>
      <c r="B8" s="286">
        <v>17</v>
      </c>
      <c r="D8" s="286" t="s">
        <v>337</v>
      </c>
      <c r="F8" s="288" t="s">
        <v>334</v>
      </c>
    </row>
    <row r="9" spans="1:6">
      <c r="A9" s="286" t="s">
        <v>335</v>
      </c>
      <c r="B9" s="286">
        <v>16</v>
      </c>
      <c r="D9" s="286" t="s">
        <v>338</v>
      </c>
      <c r="F9" s="288" t="s">
        <v>334</v>
      </c>
    </row>
    <row r="10" spans="1:6">
      <c r="A10" s="286" t="s">
        <v>335</v>
      </c>
      <c r="B10" s="286">
        <v>18</v>
      </c>
      <c r="D10" s="286" t="s">
        <v>339</v>
      </c>
    </row>
    <row r="12" spans="1:6">
      <c r="A12" s="286" t="s">
        <v>340</v>
      </c>
      <c r="B12" s="286">
        <v>8</v>
      </c>
      <c r="D12" s="286" t="s">
        <v>341</v>
      </c>
      <c r="F12" s="288" t="s">
        <v>334</v>
      </c>
    </row>
    <row r="13" spans="1:6">
      <c r="A13" s="286" t="s">
        <v>340</v>
      </c>
      <c r="B13" s="286">
        <v>11</v>
      </c>
      <c r="D13" s="286" t="s">
        <v>107</v>
      </c>
      <c r="F13" s="288" t="s">
        <v>334</v>
      </c>
    </row>
    <row r="14" spans="1:6">
      <c r="A14" s="286" t="s">
        <v>340</v>
      </c>
      <c r="B14" s="286">
        <v>14</v>
      </c>
      <c r="D14" s="286" t="s">
        <v>342</v>
      </c>
      <c r="F14" s="288" t="s">
        <v>334</v>
      </c>
    </row>
    <row r="15" spans="1:6">
      <c r="A15" s="286" t="s">
        <v>340</v>
      </c>
      <c r="B15" s="286">
        <v>19</v>
      </c>
      <c r="D15" s="286" t="s">
        <v>343</v>
      </c>
      <c r="F15" s="288" t="s">
        <v>334</v>
      </c>
    </row>
    <row r="16" spans="1:6">
      <c r="A16" s="286" t="s">
        <v>340</v>
      </c>
      <c r="B16" s="286">
        <v>22</v>
      </c>
      <c r="D16" s="286" t="s">
        <v>344</v>
      </c>
    </row>
    <row r="18" spans="1:6">
      <c r="A18" s="286" t="s">
        <v>340</v>
      </c>
      <c r="B18" s="286">
        <v>9</v>
      </c>
      <c r="D18" s="286" t="s">
        <v>345</v>
      </c>
      <c r="F18" s="288" t="s">
        <v>334</v>
      </c>
    </row>
    <row r="19" spans="1:6">
      <c r="A19" s="286" t="s">
        <v>340</v>
      </c>
      <c r="B19" s="286">
        <v>10</v>
      </c>
      <c r="D19" s="306" t="s">
        <v>346</v>
      </c>
      <c r="F19" s="288" t="s">
        <v>334</v>
      </c>
    </row>
    <row r="20" spans="1:6">
      <c r="A20" s="286" t="s">
        <v>340</v>
      </c>
      <c r="B20" s="286">
        <v>13</v>
      </c>
      <c r="D20" s="306" t="s">
        <v>37</v>
      </c>
      <c r="F20" s="288" t="s">
        <v>334</v>
      </c>
    </row>
    <row r="21" spans="1:6">
      <c r="A21" s="286" t="s">
        <v>340</v>
      </c>
      <c r="B21" s="286">
        <v>16</v>
      </c>
      <c r="D21" s="307" t="s">
        <v>347</v>
      </c>
      <c r="F21" s="288" t="s">
        <v>334</v>
      </c>
    </row>
    <row r="22" spans="1:6">
      <c r="A22" s="286" t="s">
        <v>340</v>
      </c>
      <c r="B22" s="286">
        <v>17</v>
      </c>
      <c r="D22" s="286" t="s">
        <v>348</v>
      </c>
      <c r="F22" s="288" t="s">
        <v>334</v>
      </c>
    </row>
    <row r="23" spans="1:6">
      <c r="A23" s="286" t="s">
        <v>340</v>
      </c>
      <c r="B23" s="286">
        <v>18</v>
      </c>
      <c r="D23" s="286" t="s">
        <v>349</v>
      </c>
    </row>
    <row r="24" spans="1:6">
      <c r="A24" s="286" t="s">
        <v>340</v>
      </c>
      <c r="B24" s="286">
        <v>21</v>
      </c>
      <c r="D24" s="286" t="s">
        <v>350</v>
      </c>
    </row>
    <row r="26" spans="1:6">
      <c r="A26" s="286" t="s">
        <v>351</v>
      </c>
      <c r="B26" s="286">
        <v>10</v>
      </c>
      <c r="D26" s="307" t="s">
        <v>352</v>
      </c>
      <c r="F26" s="288" t="s">
        <v>334</v>
      </c>
    </row>
    <row r="27" spans="1:6">
      <c r="A27" s="286" t="s">
        <v>351</v>
      </c>
      <c r="B27" s="286">
        <v>12</v>
      </c>
      <c r="D27" s="286" t="s">
        <v>353</v>
      </c>
      <c r="F27" s="288" t="s">
        <v>334</v>
      </c>
    </row>
    <row r="28" spans="1:6">
      <c r="A28" s="286" t="s">
        <v>351</v>
      </c>
      <c r="B28" s="286">
        <v>15</v>
      </c>
      <c r="D28" s="306" t="s">
        <v>354</v>
      </c>
      <c r="F28" s="288" t="s">
        <v>334</v>
      </c>
    </row>
    <row r="29" spans="1:6">
      <c r="A29" s="286" t="s">
        <v>351</v>
      </c>
      <c r="B29" s="286">
        <v>17</v>
      </c>
      <c r="D29" s="306" t="s">
        <v>355</v>
      </c>
      <c r="F29" s="288" t="s">
        <v>334</v>
      </c>
    </row>
    <row r="30" spans="1:6">
      <c r="A30" s="286" t="s">
        <v>351</v>
      </c>
      <c r="B30" s="286">
        <v>18</v>
      </c>
      <c r="D30" s="307" t="s">
        <v>356</v>
      </c>
      <c r="F30" s="288" t="s">
        <v>334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theme="3" tint="0.59999389629810485"/>
    <outlinePr summaryBelow="0" summaryRight="0"/>
  </sheetPr>
  <dimension ref="A1:J41"/>
  <sheetViews>
    <sheetView showGridLines="0" workbookViewId="0"/>
  </sheetViews>
  <sheetFormatPr defaultColWidth="0" defaultRowHeight="12.75" customHeight="1" zeroHeight="1"/>
  <cols>
    <col min="1" max="1" width="11.6640625" style="158" customWidth="1"/>
    <col min="2" max="2" width="83.77734375" style="158" bestFit="1" customWidth="1"/>
    <col min="3" max="10" width="11.6640625" style="158" customWidth="1"/>
    <col min="11" max="14" width="11.6640625" style="158" hidden="1" customWidth="1"/>
    <col min="15" max="16384" width="11.6640625" style="158" hidden="1"/>
  </cols>
  <sheetData>
    <row r="1" spans="2:2" ht="12.5"/>
    <row r="2" spans="2:2" ht="12.5"/>
    <row r="3" spans="2:2" ht="12.5"/>
    <row r="4" spans="2:2" ht="12.5"/>
    <row r="5" spans="2:2" ht="23">
      <c r="B5" s="195" t="s">
        <v>93</v>
      </c>
    </row>
    <row r="6" spans="2:2" ht="12.5"/>
    <row r="7" spans="2:2" ht="12.5"/>
    <row r="8" spans="2:2" ht="12.5"/>
    <row r="9" spans="2:2" s="237" customFormat="1" ht="23">
      <c r="B9" s="195" t="s">
        <v>28</v>
      </c>
    </row>
    <row r="10" spans="2:2" ht="12.5"/>
    <row r="11" spans="2:2" ht="12.5">
      <c r="B11" s="209" t="s">
        <v>65</v>
      </c>
    </row>
    <row r="12" spans="2:2" ht="12.5">
      <c r="B12" s="209" t="s">
        <v>159</v>
      </c>
    </row>
    <row r="13" spans="2:2" ht="12.5">
      <c r="B13" s="209" t="s">
        <v>17</v>
      </c>
    </row>
    <row r="14" spans="2:2" ht="12.5"/>
    <row r="15" spans="2:2" ht="12.5"/>
    <row r="16" spans="2:2" ht="12.5"/>
    <row r="17" ht="12.5"/>
    <row r="18" ht="12.5"/>
    <row r="19" ht="12.5"/>
    <row r="20" ht="12.5"/>
    <row r="21" ht="12.5"/>
    <row r="22" ht="12.5"/>
    <row r="23" ht="12.5"/>
    <row r="24" ht="12.5"/>
    <row r="25" ht="12.5"/>
    <row r="26" ht="12.5"/>
    <row r="27" ht="12.5"/>
    <row r="28" ht="12.5"/>
    <row r="29" ht="12.5"/>
    <row r="30" ht="12.5"/>
    <row r="31" ht="12.5"/>
    <row r="32" ht="12.5"/>
    <row r="33" ht="12.5"/>
    <row r="34" ht="12.5"/>
    <row r="35" ht="12.5"/>
    <row r="36" ht="12.5"/>
    <row r="37" ht="12.5"/>
    <row r="38" ht="12.5"/>
    <row r="39" ht="12.5"/>
    <row r="40" ht="12.5"/>
    <row r="41" ht="12.5"/>
  </sheetData>
  <pageMargins left="0.7" right="0.7" top="0.75" bottom="0.75" header="0.3" footer="0.3"/>
  <customProperties>
    <customPr name="MMSheetType" r:id="rId1"/>
  </customPropertie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outlinePr summaryBelow="0" summaryRight="0"/>
  </sheetPr>
  <dimension ref="A1:CW138"/>
  <sheetViews>
    <sheetView showGridLines="0" workbookViewId="0"/>
  </sheetViews>
  <sheetFormatPr defaultColWidth="0" defaultRowHeight="10"/>
  <cols>
    <col min="1" max="1" width="36.77734375" style="120" customWidth="1"/>
    <col min="2" max="2" width="28.109375" style="120" customWidth="1"/>
    <col min="3" max="3" width="23.109375" style="120" customWidth="1"/>
    <col min="4" max="4" width="9.33203125" style="120" customWidth="1"/>
    <col min="5" max="26" width="9.33203125" style="120" hidden="1" customWidth="1"/>
    <col min="27" max="55" width="9.109375" style="120" hidden="1" customWidth="1"/>
    <col min="56" max="56" width="9.33203125" style="120" hidden="1" customWidth="1"/>
    <col min="57" max="16384" width="9.33203125" style="120" hidden="1"/>
  </cols>
  <sheetData>
    <row r="1" spans="1:55" ht="25">
      <c r="A1" s="39" t="str">
        <f ca="1" xml:space="preserve"> RIGHT(CELL("filename", A1), LEN(CELL("filename", A1)) - SEARCH("]", CELL("filename", A1)))</f>
        <v>Contents</v>
      </c>
    </row>
    <row r="5" spans="1:55" ht="18">
      <c r="A5" s="17" t="s">
        <v>55</v>
      </c>
      <c r="B5" s="150"/>
      <c r="C5" s="150"/>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row>
    <row r="6" spans="1:55" ht="15.5">
      <c r="A6" s="154" t="str">
        <f>HYPERLINK("#TOCrepobxP_L_Year","1.P&amp;L")</f>
        <v>1.P&amp;L</v>
      </c>
      <c r="B6" s="96"/>
      <c r="C6" s="164"/>
    </row>
    <row r="7" spans="1:55" ht="15.5">
      <c r="A7" s="154"/>
      <c r="B7" s="96"/>
      <c r="C7" s="164"/>
    </row>
    <row r="8" spans="1:55" ht="15.5">
      <c r="A8" s="154" t="str">
        <f>HYPERLINK("#TOCrepobxBalance_Sheet_Year","2.Balance Sheet")</f>
        <v>2.Balance Sheet</v>
      </c>
      <c r="B8" s="96"/>
      <c r="C8" s="164"/>
    </row>
    <row r="9" spans="1:55" ht="15.5">
      <c r="A9" s="154"/>
      <c r="B9" s="96"/>
      <c r="C9" s="164"/>
    </row>
    <row r="10" spans="1:55" ht="15.5">
      <c r="A10" s="154" t="str">
        <f>HYPERLINK("#TOCrepobxCashflow_Year","3.Cashflow")</f>
        <v>3.Cashflow</v>
      </c>
      <c r="B10" s="96"/>
      <c r="C10" s="164"/>
    </row>
    <row r="11" spans="1:55" ht="15.5">
      <c r="A11" s="154"/>
      <c r="B11" s="96"/>
      <c r="C11" s="164"/>
    </row>
    <row r="12" spans="1:55" ht="15.5">
      <c r="A12" s="154" t="str">
        <f>HYPERLINK("#TOCrepobxP_L_base_Month","4.P&amp;L base")</f>
        <v>4.P&amp;L base</v>
      </c>
      <c r="B12" s="96"/>
      <c r="C12" s="164"/>
    </row>
    <row r="13" spans="1:55" ht="15.5">
      <c r="A13" s="154"/>
      <c r="B13" s="96"/>
      <c r="C13" s="164"/>
    </row>
    <row r="14" spans="1:55" ht="15.5">
      <c r="A14" s="154" t="str">
        <f>HYPERLINK("#TOCrepobxP_L_base_1_Quarter","5.P&amp;L base 1")</f>
        <v>5.P&amp;L base 1</v>
      </c>
      <c r="B14" s="96"/>
      <c r="C14" s="164"/>
    </row>
    <row r="15" spans="1:55" ht="15.5">
      <c r="A15" s="154"/>
      <c r="B15" s="96"/>
      <c r="C15" s="164"/>
    </row>
    <row r="16" spans="1:55" ht="15.5">
      <c r="A16" s="154" t="str">
        <f>HYPERLINK("#TOCrepobxP_L_base_2_SemiAnnual","6.P&amp;L base 2")</f>
        <v>6.P&amp;L base 2</v>
      </c>
      <c r="B16" s="96"/>
      <c r="C16" s="164"/>
    </row>
    <row r="17" spans="1:101" ht="15.5">
      <c r="A17" s="154"/>
      <c r="B17" s="96"/>
      <c r="C17" s="164"/>
    </row>
    <row r="18" spans="1:101" ht="15.5">
      <c r="A18" s="154" t="str">
        <f>HYPERLINK("#TOCrepobxBalance_Sheet_base_Month","7.Balance Sheet base")</f>
        <v>7.Balance Sheet base</v>
      </c>
      <c r="B18" s="96"/>
      <c r="C18" s="164"/>
    </row>
    <row r="19" spans="1:101" ht="15.5">
      <c r="A19" s="154"/>
      <c r="B19" s="96"/>
      <c r="C19" s="164"/>
    </row>
    <row r="20" spans="1:101" ht="15.5">
      <c r="A20" s="154" t="str">
        <f>HYPERLINK("#TOCrepobxBalance_Sheet_base_1_Quarter","8.Balance Sheet base 1")</f>
        <v>8.Balance Sheet base 1</v>
      </c>
      <c r="B20" s="96"/>
      <c r="C20" s="164"/>
    </row>
    <row r="21" spans="1:101" ht="15.5">
      <c r="A21" s="154"/>
      <c r="B21" s="96"/>
      <c r="C21" s="164"/>
    </row>
    <row r="22" spans="1:101" ht="15.5">
      <c r="A22" s="154" t="str">
        <f>HYPERLINK("#TOCrepobxBalance_Sheet_base_2_SemiAnnual","9.Balance Sheet base 2")</f>
        <v>9.Balance Sheet base 2</v>
      </c>
      <c r="B22" s="96"/>
      <c r="C22" s="164"/>
    </row>
    <row r="23" spans="1:101" ht="15.5">
      <c r="A23" s="154"/>
      <c r="B23" s="96"/>
      <c r="C23" s="164"/>
    </row>
    <row r="24" spans="1:101" ht="15.5">
      <c r="A24" s="154" t="str">
        <f>HYPERLINK("#TOCrepobxCashflow_base_Month","10.Cashflow base")</f>
        <v>10.Cashflow base</v>
      </c>
      <c r="B24" s="96"/>
      <c r="C24" s="164"/>
    </row>
    <row r="25" spans="1:101" ht="15.5">
      <c r="A25" s="154"/>
      <c r="B25" s="96"/>
      <c r="C25" s="164"/>
    </row>
    <row r="26" spans="1:101" ht="15.5">
      <c r="A26" s="154" t="str">
        <f>HYPERLINK("#TOCrepobxCashflow_base_1_Quarter","11.Cashflow base 1")</f>
        <v>11.Cashflow base 1</v>
      </c>
      <c r="B26" s="96"/>
      <c r="C26" s="164"/>
    </row>
    <row r="27" spans="1:101" ht="15.5">
      <c r="A27" s="154"/>
      <c r="B27" s="96"/>
      <c r="C27" s="164"/>
    </row>
    <row r="28" spans="1:101" ht="15.5">
      <c r="A28" s="154" t="str">
        <f>HYPERLINK("#TOCrepobxCashflow_base_2_SemiAnnual","12.Cashflow base 2")</f>
        <v>12.Cashflow base 2</v>
      </c>
      <c r="B28" s="96"/>
      <c r="C28" s="164"/>
    </row>
    <row r="29" spans="1:101" ht="15.5">
      <c r="A29" s="154"/>
      <c r="B29" s="96"/>
      <c r="C29" s="164"/>
    </row>
    <row r="30" spans="1:101" ht="15.5">
      <c r="A30" s="154"/>
      <c r="B30" s="96"/>
      <c r="C30" s="164"/>
    </row>
    <row r="31" spans="1:101" ht="18">
      <c r="A31" s="17" t="s">
        <v>143</v>
      </c>
      <c r="B31" s="17" t="s">
        <v>52</v>
      </c>
      <c r="C31" s="17" t="s">
        <v>68</v>
      </c>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row>
    <row r="32" spans="1:101" ht="15.5">
      <c r="A32" s="154"/>
      <c r="B32" s="96"/>
      <c r="C32" s="164"/>
    </row>
    <row r="33" spans="1:3" ht="15.5">
      <c r="A33" s="154" t="str">
        <f>HYPERLINK("#TOCobxInputs", "1.Inputs")</f>
        <v>1.Inputs</v>
      </c>
      <c r="B33" s="96"/>
      <c r="C33" s="164"/>
    </row>
    <row r="34" spans="1:3" ht="15.5">
      <c r="A34" s="154"/>
      <c r="B34" s="96" t="str">
        <f>HYPERLINK("#TOCobxInputs.Tax", "1.1.Tax")</f>
        <v>1.1.Tax</v>
      </c>
      <c r="C34" s="164"/>
    </row>
    <row r="35" spans="1:3" ht="15.5">
      <c r="A35" s="154"/>
      <c r="B35" s="96" t="str">
        <f>HYPERLINK("#TOCobxInputs.Model_Constants", "1.2.Model Constants")</f>
        <v>1.2.Model Constants</v>
      </c>
      <c r="C35" s="164"/>
    </row>
    <row r="36" spans="1:3" ht="15.5">
      <c r="A36" s="154"/>
      <c r="B36" s="96" t="str">
        <f>HYPERLINK("#TOCobxInputs.Opening_balance_sheet", "1.3.Opening balance sheet")</f>
        <v>1.3.Opening balance sheet</v>
      </c>
      <c r="C36" s="164"/>
    </row>
    <row r="37" spans="1:3" ht="15.5">
      <c r="A37" s="154"/>
      <c r="B37" s="96" t="str">
        <f>HYPERLINK("#TOCobxInputs.Expense", "1.4.Expense")</f>
        <v>1.4.Expense</v>
      </c>
      <c r="C37" s="164"/>
    </row>
    <row r="38" spans="1:3" ht="15.5">
      <c r="A38" s="154"/>
      <c r="B38" s="96" t="str">
        <f>HYPERLINK("#TOCobxInputs.Customers", "1.5.Customers")</f>
        <v>1.5.Customers</v>
      </c>
      <c r="C38" s="164"/>
    </row>
    <row r="39" spans="1:3" ht="15.5">
      <c r="A39" s="154"/>
      <c r="B39" s="96" t="str">
        <f>HYPERLINK("#TOCobxInputs.Assets", "1.6.Assets")</f>
        <v>1.6.Assets</v>
      </c>
      <c r="C39" s="164"/>
    </row>
    <row r="40" spans="1:3" ht="15.5">
      <c r="A40" s="154"/>
      <c r="B40" s="96" t="str">
        <f>HYPERLINK("#TOCobxInputs.Equity", "1.7.Equity")</f>
        <v>1.7.Equity</v>
      </c>
      <c r="C40" s="164"/>
    </row>
    <row r="41" spans="1:3" ht="15.5">
      <c r="A41" s="154"/>
      <c r="B41" s="96"/>
      <c r="C41" s="164"/>
    </row>
    <row r="42" spans="1:3" ht="15.5">
      <c r="A42" s="154" t="str">
        <f>HYPERLINK("#TOCobxTime", "2.Time")</f>
        <v>2.Time</v>
      </c>
      <c r="B42" s="96"/>
      <c r="C42" s="164"/>
    </row>
    <row r="43" spans="1:3" ht="15.5">
      <c r="A43" s="154"/>
      <c r="B43" s="96" t="str">
        <f>HYPERLINK("#TOCobxTime.Headers", "2.1.Headers")</f>
        <v>2.1.Headers</v>
      </c>
      <c r="C43" s="164"/>
    </row>
    <row r="44" spans="1:3" ht="15.5">
      <c r="A44" s="154"/>
      <c r="B44" s="96" t="str">
        <f>HYPERLINK("#TOCobxTime.Annual___increase_in_operating_costs_index", "2.2.Annual % increase in operating costs index")</f>
        <v>2.2.Annual % increase in operating costs index</v>
      </c>
      <c r="C44" s="164"/>
    </row>
    <row r="45" spans="1:3" ht="15.5">
      <c r="A45" s="154"/>
      <c r="B45" s="96" t="str">
        <f>HYPERLINK("#TOCobxTime.Model_timelines", "2.3.Model timelines")</f>
        <v>2.3.Model timelines</v>
      </c>
      <c r="C45" s="164"/>
    </row>
    <row r="46" spans="1:3" ht="15.5">
      <c r="A46" s="154"/>
      <c r="B46" s="96"/>
      <c r="C46" s="164"/>
    </row>
    <row r="47" spans="1:3" ht="15.5">
      <c r="A47" s="154" t="str">
        <f>HYPERLINK("#TOCobxCustomers", "3.Customers")</f>
        <v>3.Customers</v>
      </c>
      <c r="B47" s="96"/>
      <c r="C47" s="164"/>
    </row>
    <row r="48" spans="1:3" ht="15.5">
      <c r="A48" s="154"/>
      <c r="B48" s="96"/>
      <c r="C48" s="164"/>
    </row>
    <row r="49" spans="1:3" ht="15.5">
      <c r="A49" s="154" t="str">
        <f>HYPERLINK("#TOCobxExpense", "4.Expense")</f>
        <v>4.Expense</v>
      </c>
      <c r="B49" s="96"/>
      <c r="C49" s="164"/>
    </row>
    <row r="50" spans="1:3" ht="15.5">
      <c r="A50" s="154"/>
      <c r="B50" s="96"/>
      <c r="C50" s="164"/>
    </row>
    <row r="51" spans="1:3" ht="15.5">
      <c r="A51" s="154" t="str">
        <f>HYPERLINK("#TOCobxAssets", "5.Assets")</f>
        <v>5.Assets</v>
      </c>
      <c r="B51" s="96"/>
      <c r="C51" s="164"/>
    </row>
    <row r="52" spans="1:3" ht="15.5">
      <c r="A52" s="154"/>
      <c r="B52" s="96"/>
      <c r="C52" s="164"/>
    </row>
    <row r="53" spans="1:3" ht="15.5">
      <c r="A53" s="154"/>
      <c r="B53" s="96"/>
      <c r="C53" s="164"/>
    </row>
    <row r="54" spans="1:3" ht="15.5">
      <c r="A54" s="154" t="str">
        <f>HYPERLINK("#TOCobxWorking_capital", "6.Working capital")</f>
        <v>6.Working capital</v>
      </c>
      <c r="B54" s="96"/>
      <c r="C54" s="164"/>
    </row>
    <row r="55" spans="1:3" ht="15.5">
      <c r="A55" s="154"/>
      <c r="B55" s="96"/>
      <c r="C55" s="164"/>
    </row>
    <row r="56" spans="1:3" ht="15.5">
      <c r="A56" s="154" t="str">
        <f>HYPERLINK("#TOCobxFinancials", "7.Financials")</f>
        <v>7.Financials</v>
      </c>
      <c r="B56" s="96"/>
      <c r="C56" s="164"/>
    </row>
    <row r="57" spans="1:3" ht="15.5">
      <c r="A57" s="154"/>
      <c r="B57" s="96"/>
      <c r="C57" s="164"/>
    </row>
    <row r="58" spans="1:3" ht="15.5">
      <c r="A58" s="154" t="str">
        <f>HYPERLINK("#TOCobxModel_Checks_and_Alerts", "8.Model Checks and Alerts")</f>
        <v>8.Model Checks and Alerts</v>
      </c>
      <c r="B58" s="96"/>
      <c r="C58" s="164"/>
    </row>
    <row r="59" spans="1:3" ht="15.5">
      <c r="A59" s="154"/>
      <c r="B59" s="96" t="str">
        <f>HYPERLINK("#TOCobxModel_Checks_and_Alerts.Model_Checks", "8.1.Model Checks")</f>
        <v>8.1.Model Checks</v>
      </c>
      <c r="C59" s="164"/>
    </row>
    <row r="60" spans="1:3" ht="15.5">
      <c r="A60" s="154"/>
      <c r="B60" s="96"/>
      <c r="C60" s="164"/>
    </row>
    <row r="61" spans="1:3" ht="15.5">
      <c r="A61" s="154"/>
      <c r="B61" s="96"/>
      <c r="C61" s="164"/>
    </row>
    <row r="62" spans="1:3" ht="15.5">
      <c r="A62" s="154"/>
      <c r="B62" s="96"/>
      <c r="C62" s="164"/>
    </row>
    <row r="63" spans="1:3" ht="15.5">
      <c r="A63" s="154"/>
      <c r="B63" s="96"/>
      <c r="C63" s="164"/>
    </row>
    <row r="64" spans="1:3" ht="15.5">
      <c r="A64" s="154"/>
      <c r="B64" s="96"/>
      <c r="C64" s="164"/>
    </row>
    <row r="65" spans="1:3" ht="15.5">
      <c r="A65" s="154"/>
      <c r="B65" s="96"/>
      <c r="C65" s="164"/>
    </row>
    <row r="66" spans="1:3" ht="15.5">
      <c r="A66" s="154"/>
      <c r="B66" s="96"/>
      <c r="C66" s="164"/>
    </row>
    <row r="67" spans="1:3" ht="15.5">
      <c r="A67" s="154"/>
      <c r="B67" s="96"/>
      <c r="C67" s="164"/>
    </row>
    <row r="68" spans="1:3" ht="15.5">
      <c r="A68" s="154"/>
      <c r="B68" s="96"/>
      <c r="C68" s="164"/>
    </row>
    <row r="69" spans="1:3" ht="15.5">
      <c r="A69" s="154"/>
      <c r="B69" s="96"/>
      <c r="C69" s="164"/>
    </row>
    <row r="70" spans="1:3" ht="15.5">
      <c r="A70" s="154"/>
      <c r="B70" s="96"/>
      <c r="C70" s="164"/>
    </row>
    <row r="71" spans="1:3" ht="15.5">
      <c r="A71" s="154"/>
      <c r="B71" s="96"/>
      <c r="C71" s="164"/>
    </row>
    <row r="72" spans="1:3" ht="15.5">
      <c r="A72" s="154"/>
      <c r="B72" s="96"/>
      <c r="C72" s="164"/>
    </row>
    <row r="73" spans="1:3" ht="15.5">
      <c r="A73" s="154"/>
      <c r="B73" s="96"/>
      <c r="C73" s="164"/>
    </row>
    <row r="74" spans="1:3" ht="15.5">
      <c r="A74" s="154"/>
      <c r="B74" s="96"/>
      <c r="C74" s="164"/>
    </row>
    <row r="75" spans="1:3" ht="15.5">
      <c r="A75" s="154"/>
      <c r="B75" s="96"/>
      <c r="C75" s="164"/>
    </row>
    <row r="76" spans="1:3" ht="15.5">
      <c r="A76" s="154"/>
      <c r="B76" s="96"/>
      <c r="C76" s="164"/>
    </row>
    <row r="77" spans="1:3" ht="15.5">
      <c r="A77" s="154"/>
      <c r="B77" s="96"/>
      <c r="C77" s="164"/>
    </row>
    <row r="78" spans="1:3" ht="15.5">
      <c r="A78" s="154"/>
      <c r="B78" s="96"/>
      <c r="C78" s="164"/>
    </row>
    <row r="79" spans="1:3" ht="15.5">
      <c r="A79" s="154"/>
      <c r="B79" s="96"/>
      <c r="C79" s="164"/>
    </row>
    <row r="80" spans="1:3" ht="15.5">
      <c r="A80" s="154"/>
      <c r="B80" s="96"/>
      <c r="C80" s="164"/>
    </row>
    <row r="81" spans="1:3" ht="15.5">
      <c r="A81" s="154"/>
      <c r="B81" s="96"/>
      <c r="C81" s="164"/>
    </row>
    <row r="82" spans="1:3" ht="15.5">
      <c r="A82" s="154"/>
      <c r="B82" s="96"/>
      <c r="C82" s="164"/>
    </row>
    <row r="83" spans="1:3" ht="15.5">
      <c r="A83" s="154"/>
      <c r="B83" s="96"/>
      <c r="C83" s="164"/>
    </row>
    <row r="84" spans="1:3" ht="15.5">
      <c r="A84" s="154"/>
      <c r="B84" s="96"/>
      <c r="C84" s="164"/>
    </row>
    <row r="85" spans="1:3" ht="15.5">
      <c r="A85" s="154"/>
      <c r="B85" s="96"/>
      <c r="C85" s="164"/>
    </row>
    <row r="86" spans="1:3" ht="15.5">
      <c r="A86" s="154"/>
      <c r="B86" s="96"/>
      <c r="C86" s="164"/>
    </row>
    <row r="87" spans="1:3" ht="15.5">
      <c r="A87" s="252"/>
      <c r="B87" s="96"/>
      <c r="C87" s="164"/>
    </row>
    <row r="88" spans="1:3" ht="15.5">
      <c r="A88" s="252"/>
      <c r="B88" s="96"/>
      <c r="C88" s="164"/>
    </row>
    <row r="89" spans="1:3" ht="15.5">
      <c r="A89" s="252"/>
      <c r="B89" s="96"/>
      <c r="C89" s="164"/>
    </row>
    <row r="90" spans="1:3" ht="15.5">
      <c r="A90" s="252"/>
      <c r="B90" s="96"/>
      <c r="C90" s="164"/>
    </row>
    <row r="91" spans="1:3" ht="15.5">
      <c r="A91" s="252"/>
      <c r="B91" s="96"/>
      <c r="C91" s="164"/>
    </row>
    <row r="92" spans="1:3" ht="15.5">
      <c r="A92" s="252"/>
      <c r="B92" s="96"/>
      <c r="C92" s="164"/>
    </row>
    <row r="93" spans="1:3" ht="15.5">
      <c r="A93" s="252"/>
      <c r="B93" s="96"/>
      <c r="C93" s="164"/>
    </row>
    <row r="94" spans="1:3" ht="15.5">
      <c r="A94" s="252"/>
      <c r="B94" s="96"/>
      <c r="C94" s="164"/>
    </row>
    <row r="95" spans="1:3" ht="15.5">
      <c r="A95" s="252"/>
      <c r="B95" s="96"/>
      <c r="C95" s="164"/>
    </row>
    <row r="96" spans="1:3" ht="15.5">
      <c r="A96" s="252"/>
      <c r="B96" s="96"/>
      <c r="C96" s="164"/>
    </row>
    <row r="97" spans="1:3" ht="15.5">
      <c r="A97" s="252"/>
      <c r="B97" s="96"/>
      <c r="C97" s="164"/>
    </row>
    <row r="98" spans="1:3" ht="15.5">
      <c r="A98" s="252"/>
      <c r="B98" s="96"/>
      <c r="C98" s="164"/>
    </row>
    <row r="99" spans="1:3" ht="15.5">
      <c r="A99" s="252"/>
      <c r="B99" s="96"/>
      <c r="C99" s="164"/>
    </row>
    <row r="100" spans="1:3" ht="15.5">
      <c r="A100" s="252"/>
      <c r="B100" s="96"/>
      <c r="C100" s="164"/>
    </row>
    <row r="101" spans="1:3" ht="15.5">
      <c r="A101" s="252"/>
      <c r="B101" s="96"/>
      <c r="C101" s="164"/>
    </row>
    <row r="102" spans="1:3" ht="15.5">
      <c r="A102" s="252"/>
      <c r="B102" s="96"/>
      <c r="C102" s="164"/>
    </row>
    <row r="103" spans="1:3" ht="15.5">
      <c r="A103" s="252"/>
      <c r="B103" s="96"/>
      <c r="C103" s="164"/>
    </row>
    <row r="104" spans="1:3" ht="15.5">
      <c r="A104" s="252"/>
      <c r="B104" s="96"/>
      <c r="C104" s="164"/>
    </row>
    <row r="105" spans="1:3" ht="15.5">
      <c r="A105" s="252"/>
      <c r="B105" s="96"/>
      <c r="C105" s="164"/>
    </row>
    <row r="106" spans="1:3" ht="15.5">
      <c r="A106" s="252"/>
      <c r="B106" s="96"/>
      <c r="C106" s="164"/>
    </row>
    <row r="107" spans="1:3" ht="15.5">
      <c r="A107" s="252"/>
      <c r="B107" s="96"/>
      <c r="C107" s="164"/>
    </row>
    <row r="108" spans="1:3" ht="15.5">
      <c r="A108" s="252"/>
      <c r="B108" s="96"/>
      <c r="C108" s="164"/>
    </row>
    <row r="109" spans="1:3" ht="15.5">
      <c r="A109" s="252"/>
      <c r="B109" s="96"/>
      <c r="C109" s="164"/>
    </row>
    <row r="110" spans="1:3" ht="15.5">
      <c r="A110" s="252"/>
      <c r="B110" s="96"/>
      <c r="C110" s="164"/>
    </row>
    <row r="111" spans="1:3" ht="15.5">
      <c r="A111" s="252"/>
      <c r="B111" s="96"/>
      <c r="C111" s="164"/>
    </row>
    <row r="112" spans="1:3" ht="15.5">
      <c r="A112" s="252"/>
      <c r="B112" s="96"/>
      <c r="C112" s="164"/>
    </row>
    <row r="113" spans="1:3" ht="15.5">
      <c r="A113" s="252"/>
      <c r="B113" s="96"/>
      <c r="C113" s="164"/>
    </row>
    <row r="114" spans="1:3" ht="15.5">
      <c r="A114" s="252"/>
      <c r="B114" s="96"/>
      <c r="C114" s="164"/>
    </row>
    <row r="115" spans="1:3" ht="15.5">
      <c r="A115" s="252"/>
      <c r="B115" s="96"/>
      <c r="C115" s="164"/>
    </row>
    <row r="116" spans="1:3" ht="15.5">
      <c r="A116" s="252"/>
      <c r="B116" s="96"/>
      <c r="C116" s="164"/>
    </row>
    <row r="117" spans="1:3" ht="15.5">
      <c r="A117" s="252"/>
      <c r="B117" s="96"/>
      <c r="C117" s="164"/>
    </row>
    <row r="118" spans="1:3" ht="15.5">
      <c r="A118" s="252"/>
      <c r="B118" s="96"/>
      <c r="C118" s="164"/>
    </row>
    <row r="119" spans="1:3" ht="15.5">
      <c r="A119" s="252"/>
      <c r="B119" s="96"/>
      <c r="C119" s="164"/>
    </row>
    <row r="120" spans="1:3" ht="15.5">
      <c r="A120" s="252"/>
      <c r="B120" s="96"/>
      <c r="C120" s="164"/>
    </row>
    <row r="121" spans="1:3" ht="15.5">
      <c r="A121" s="252"/>
      <c r="B121" s="96"/>
      <c r="C121" s="164"/>
    </row>
    <row r="122" spans="1:3" ht="15.5">
      <c r="A122" s="252"/>
      <c r="B122" s="96"/>
      <c r="C122" s="164"/>
    </row>
    <row r="123" spans="1:3" ht="15.5">
      <c r="A123" s="252"/>
      <c r="B123" s="96"/>
      <c r="C123" s="164"/>
    </row>
    <row r="124" spans="1:3" ht="15.5">
      <c r="A124" s="252"/>
      <c r="B124" s="96"/>
      <c r="C124" s="164"/>
    </row>
    <row r="125" spans="1:3" ht="15.5">
      <c r="A125" s="252"/>
      <c r="B125" s="96"/>
      <c r="C125" s="164"/>
    </row>
    <row r="126" spans="1:3" ht="15.5">
      <c r="A126" s="252"/>
      <c r="B126" s="96"/>
      <c r="C126" s="164"/>
    </row>
    <row r="127" spans="1:3" ht="15.5">
      <c r="A127" s="252"/>
      <c r="B127" s="96"/>
      <c r="C127" s="164"/>
    </row>
    <row r="128" spans="1:3" ht="15.5">
      <c r="A128" s="252"/>
      <c r="B128" s="96"/>
      <c r="C128" s="164"/>
    </row>
    <row r="129" spans="1:3" ht="15.5">
      <c r="A129" s="252"/>
      <c r="B129" s="96"/>
      <c r="C129" s="164"/>
    </row>
    <row r="130" spans="1:3" ht="15.5">
      <c r="A130" s="252"/>
      <c r="B130" s="96"/>
      <c r="C130" s="164"/>
    </row>
    <row r="131" spans="1:3" ht="15.5">
      <c r="A131" s="252"/>
      <c r="B131" s="96"/>
      <c r="C131" s="164"/>
    </row>
    <row r="132" spans="1:3" ht="15.5">
      <c r="A132" s="252"/>
      <c r="B132" s="96"/>
      <c r="C132" s="164"/>
    </row>
    <row r="133" spans="1:3" ht="15.5">
      <c r="A133" s="252"/>
      <c r="B133" s="96"/>
      <c r="C133" s="164"/>
    </row>
    <row r="134" spans="1:3" ht="15.5">
      <c r="A134" s="252"/>
      <c r="B134" s="96"/>
      <c r="C134" s="164"/>
    </row>
    <row r="135" spans="1:3" ht="15.5">
      <c r="A135" s="252"/>
      <c r="B135" s="96"/>
      <c r="C135" s="164"/>
    </row>
    <row r="136" spans="1:3" ht="15.5">
      <c r="A136" s="252"/>
      <c r="B136" s="96"/>
      <c r="C136" s="164"/>
    </row>
    <row r="137" spans="1:3" ht="15.5">
      <c r="A137" s="252"/>
      <c r="B137" s="96"/>
      <c r="C137" s="96"/>
    </row>
    <row r="138" spans="1:3" ht="15.5">
      <c r="A138" s="252"/>
      <c r="B138" s="96"/>
      <c r="C138" s="96"/>
    </row>
  </sheetData>
  <pageMargins left="0.7" right="0.7" top="0.75" bottom="0.75" header="0.3" footer="0.3"/>
  <pageSetup orientation="portrait"/>
  <customProperties>
    <customPr name="MMSheetType"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FFFF99"/>
    <outlinePr summaryBelow="0" summaryRight="0"/>
  </sheetPr>
  <dimension ref="A1:W43"/>
  <sheetViews>
    <sheetView showGridLines="0" defaultGridColor="0" colorId="22" zoomScale="80" workbookViewId="0">
      <pane xSplit="10" ySplit="9" topLeftCell="K10" activePane="bottomRight" state="frozen"/>
      <selection pane="topRight" activeCell="K1" sqref="K1"/>
      <selection pane="bottomLeft" activeCell="A10" sqref="A10"/>
      <selection pane="bottomRight" activeCell="D1" sqref="D1:D1048576"/>
    </sheetView>
  </sheetViews>
  <sheetFormatPr defaultColWidth="0" defaultRowHeight="14.5" outlineLevelRow="1"/>
  <cols>
    <col min="1" max="1" width="1.77734375" style="258" customWidth="1"/>
    <col min="2" max="3" width="1.77734375" style="149" customWidth="1"/>
    <col min="4" max="4" width="1.77734375" style="267" customWidth="1"/>
    <col min="5" max="5" width="72.33203125" style="149" bestFit="1" customWidth="1"/>
    <col min="6" max="6" width="19.33203125" style="149" customWidth="1"/>
    <col min="7" max="8" width="47.33203125" style="100" customWidth="1"/>
    <col min="9" max="9" width="5.109375" style="282" customWidth="1"/>
    <col min="10" max="10" width="1.44140625" style="88" customWidth="1"/>
    <col min="11" max="13" width="19.33203125" style="100" customWidth="1"/>
    <col min="14" max="14" width="1.44140625" style="88" customWidth="1"/>
    <col min="15" max="18" width="14.77734375" style="100" bestFit="1" customWidth="1"/>
    <col min="19" max="24" width="11.44140625" style="100" hidden="1" customWidth="1"/>
    <col min="25" max="16384" width="11.44140625" style="100" hidden="1"/>
  </cols>
  <sheetData>
    <row r="1" spans="1:23" ht="25">
      <c r="A1" s="39" t="str">
        <f ca="1">RIGHT(CELL("filename", A1), LEN(CELL("filename", A1)) - SEARCH("]", CELL("filename", A1)))</f>
        <v>InpC</v>
      </c>
      <c r="B1" s="82"/>
      <c r="C1" s="125"/>
      <c r="D1" s="144"/>
      <c r="E1" s="60"/>
      <c r="F1" s="46" t="str">
        <f>HYPERLINK("#Contents!A1","Go to contents")</f>
        <v>Go to contents</v>
      </c>
      <c r="G1" s="60"/>
      <c r="H1" s="60"/>
      <c r="I1" s="60"/>
      <c r="J1" s="118"/>
      <c r="K1" s="60"/>
      <c r="L1" s="60"/>
      <c r="M1" s="60"/>
      <c r="N1" s="118"/>
    </row>
    <row r="2" spans="1:23" ht="36.75" customHeight="1">
      <c r="A2" s="8"/>
      <c r="B2" s="8"/>
      <c r="C2" s="213"/>
      <c r="D2" s="241"/>
      <c r="E2" s="112"/>
      <c r="F2" s="112"/>
      <c r="G2" s="112"/>
      <c r="H2" s="112"/>
      <c r="I2" s="82"/>
      <c r="J2" s="183"/>
      <c r="K2" s="141" t="str">
        <f>IF(K3 = $F3, "q", "")</f>
        <v>q</v>
      </c>
      <c r="L2" s="141" t="str">
        <f>IF(L3 = $F3, "q", "")</f>
        <v/>
      </c>
      <c r="M2" s="141" t="str">
        <f>IF(M3 = $F3, "q", "")</f>
        <v/>
      </c>
      <c r="N2" s="183"/>
    </row>
    <row r="3" spans="1:23" ht="14.25" customHeight="1">
      <c r="A3" s="82"/>
      <c r="B3" s="82"/>
      <c r="C3" s="125"/>
      <c r="D3" s="144"/>
      <c r="E3" s="8"/>
      <c r="F3" s="277" t="str">
        <f>INDEX(J3:S3,MATCH(F4,J4:S4,0))</f>
        <v>Base case 1</v>
      </c>
      <c r="G3" s="207"/>
      <c r="H3" s="8"/>
      <c r="I3" s="60"/>
      <c r="J3" s="184"/>
      <c r="K3" s="90" t="s">
        <v>133</v>
      </c>
      <c r="L3" s="90" t="s">
        <v>173</v>
      </c>
      <c r="M3" s="90" t="s">
        <v>44</v>
      </c>
      <c r="N3" s="184"/>
      <c r="O3" s="90" t="s">
        <v>172</v>
      </c>
      <c r="P3" s="90" t="s">
        <v>29</v>
      </c>
      <c r="Q3" s="90" t="s">
        <v>81</v>
      </c>
      <c r="R3" s="90" t="s">
        <v>134</v>
      </c>
    </row>
    <row r="4" spans="1:23">
      <c r="A4" s="197"/>
      <c r="B4" s="197"/>
      <c r="C4" s="245"/>
      <c r="D4" s="262"/>
      <c r="E4" s="7" t="s">
        <v>67</v>
      </c>
      <c r="F4" s="238">
        <v>1</v>
      </c>
      <c r="G4" s="7"/>
      <c r="H4" s="7"/>
      <c r="I4" s="204">
        <f>MATCH(F4, $J$4:$S$4, 0)</f>
        <v>2</v>
      </c>
      <c r="J4" s="95"/>
      <c r="K4" s="81">
        <v>1</v>
      </c>
      <c r="L4" s="81">
        <v>2</v>
      </c>
      <c r="M4" s="81">
        <v>3</v>
      </c>
      <c r="N4" s="95"/>
      <c r="O4" s="115">
        <v>4</v>
      </c>
      <c r="P4" s="115">
        <v>5</v>
      </c>
      <c r="Q4" s="115">
        <v>6</v>
      </c>
      <c r="R4" s="115">
        <v>7</v>
      </c>
    </row>
    <row r="5" spans="1:23">
      <c r="A5" s="197"/>
      <c r="B5" s="197"/>
      <c r="C5" s="245"/>
      <c r="D5" s="262"/>
      <c r="E5" s="7" t="s">
        <v>80</v>
      </c>
      <c r="F5" s="249">
        <v>1</v>
      </c>
      <c r="G5" s="7"/>
      <c r="H5" s="7"/>
      <c r="I5" s="204">
        <f>MATCH(F5, $J$4:$S$4, 0)</f>
        <v>2</v>
      </c>
      <c r="J5" s="95"/>
      <c r="K5" s="7"/>
      <c r="L5" s="7"/>
      <c r="M5" s="7"/>
      <c r="N5" s="95"/>
      <c r="O5" s="7"/>
      <c r="P5" s="7"/>
      <c r="Q5" s="7"/>
      <c r="R5" s="7"/>
    </row>
    <row r="6" spans="1:23">
      <c r="A6" s="197"/>
      <c r="B6" s="197"/>
      <c r="C6" s="245"/>
      <c r="D6" s="262"/>
      <c r="E6" s="7" t="s">
        <v>95</v>
      </c>
      <c r="F6" s="210">
        <f>INDEX(J6:S6,MATCH(F4,J4:S4,0))</f>
        <v>1</v>
      </c>
      <c r="G6" s="7"/>
      <c r="H6" s="7"/>
      <c r="I6" s="204">
        <f>MATCH(F6, $J$4:$S$4, 0)</f>
        <v>2</v>
      </c>
      <c r="J6" s="95"/>
      <c r="K6" s="81">
        <v>1</v>
      </c>
      <c r="L6" s="81">
        <v>2</v>
      </c>
      <c r="M6" s="81">
        <v>3</v>
      </c>
      <c r="N6" s="95"/>
      <c r="O6" s="81">
        <v>1</v>
      </c>
      <c r="P6" s="81">
        <v>1</v>
      </c>
      <c r="Q6" s="81">
        <v>2</v>
      </c>
      <c r="R6" s="81">
        <v>2</v>
      </c>
    </row>
    <row r="7" spans="1:23">
      <c r="A7" s="82"/>
      <c r="B7" s="82"/>
      <c r="C7" s="125"/>
      <c r="D7" s="144"/>
      <c r="E7" s="7" t="s">
        <v>43</v>
      </c>
      <c r="F7" s="246">
        <f>COUNTIF( $I$13:$I$43, "tu" )</f>
        <v>0</v>
      </c>
      <c r="G7" s="7"/>
      <c r="H7" s="7"/>
      <c r="J7" s="95"/>
      <c r="K7" s="134" t="str">
        <f>IF(K6 = $F$5, "Base case", "")</f>
        <v>Base case</v>
      </c>
      <c r="L7" s="134" t="str">
        <f>IF(L6 = $F$5, "Base case", "")</f>
        <v/>
      </c>
      <c r="M7" s="134" t="str">
        <f>IF(M6 = $F$5, "Base case", "")</f>
        <v/>
      </c>
      <c r="N7" s="95"/>
      <c r="O7" s="7"/>
      <c r="P7" s="7"/>
      <c r="Q7" s="7"/>
      <c r="R7" s="7"/>
    </row>
    <row r="8" spans="1:23">
      <c r="A8" s="82"/>
      <c r="B8" s="82"/>
      <c r="C8" s="125"/>
      <c r="D8" s="144"/>
      <c r="E8" s="100"/>
      <c r="F8" s="100"/>
      <c r="I8" s="268"/>
      <c r="J8" s="118"/>
      <c r="K8" s="60"/>
      <c r="L8" s="60"/>
      <c r="M8" s="60"/>
      <c r="N8" s="118"/>
    </row>
    <row r="9" spans="1:23">
      <c r="A9" s="82"/>
      <c r="B9" s="82"/>
      <c r="C9" s="125"/>
      <c r="D9" s="144"/>
      <c r="E9" s="60"/>
      <c r="F9" s="82" t="s">
        <v>141</v>
      </c>
      <c r="G9" s="82" t="s">
        <v>131</v>
      </c>
      <c r="H9" s="82" t="s">
        <v>54</v>
      </c>
      <c r="I9" s="110"/>
      <c r="J9" s="118"/>
      <c r="K9" s="60"/>
      <c r="L9" s="60"/>
      <c r="M9" s="60"/>
      <c r="N9" s="118"/>
    </row>
    <row r="10" spans="1:23">
      <c r="A10" s="82"/>
      <c r="B10" s="82"/>
      <c r="C10" s="125"/>
      <c r="D10" s="144"/>
      <c r="E10" s="60"/>
      <c r="F10" s="82"/>
      <c r="G10" s="82"/>
      <c r="H10" s="82"/>
      <c r="I10" s="110"/>
      <c r="J10" s="118"/>
      <c r="K10" s="60"/>
      <c r="L10" s="60"/>
      <c r="M10" s="60"/>
      <c r="N10" s="118"/>
    </row>
    <row r="11" spans="1:23">
      <c r="A11" s="82"/>
      <c r="B11" s="82"/>
      <c r="C11" s="125"/>
      <c r="D11" s="144"/>
      <c r="E11" s="60"/>
      <c r="F11" s="82"/>
      <c r="G11" s="82"/>
      <c r="H11" s="82"/>
      <c r="I11" s="110"/>
      <c r="J11" s="118"/>
      <c r="K11" s="60"/>
      <c r="L11" s="60"/>
      <c r="M11" s="60"/>
      <c r="N11" s="118"/>
    </row>
    <row r="12" spans="1:23">
      <c r="A12" s="82"/>
      <c r="B12" s="82"/>
      <c r="C12" s="125"/>
      <c r="D12" s="144"/>
      <c r="E12" s="60"/>
      <c r="F12" s="82"/>
      <c r="G12" s="82"/>
      <c r="H12" s="82"/>
      <c r="I12" s="110"/>
      <c r="J12" s="118"/>
      <c r="K12" s="60"/>
      <c r="L12" s="60"/>
      <c r="M12" s="60"/>
      <c r="N12" s="118"/>
    </row>
    <row r="13" spans="1:23">
      <c r="A13" s="82" t="s">
        <v>111</v>
      </c>
      <c r="B13" s="82"/>
      <c r="C13" s="125"/>
      <c r="D13" s="144"/>
      <c r="E13" s="60"/>
      <c r="F13" s="60"/>
      <c r="G13" s="60"/>
      <c r="H13" s="60"/>
      <c r="I13" s="110" t="str">
        <f>IF( INDEX(J13:S13, I$5) = "", IF( INDEX(J13:S13, I$4) = F13, "vw", "tu"), IF(INDEX(J13:S13, I$5) = F13, "vw", "tu"))</f>
        <v>vw</v>
      </c>
      <c r="J13" s="118"/>
      <c r="K13" s="60"/>
      <c r="L13" s="60"/>
      <c r="M13" s="60"/>
      <c r="N13" s="118"/>
      <c r="O13" s="48"/>
      <c r="P13" s="48"/>
      <c r="Q13" s="48"/>
      <c r="R13" s="48"/>
    </row>
    <row r="14" spans="1:23">
      <c r="A14" s="82"/>
      <c r="B14" s="82"/>
      <c r="C14" s="125"/>
      <c r="D14" s="144"/>
      <c r="E14" s="137" t="s">
        <v>152</v>
      </c>
      <c r="F14" s="131">
        <f>IF(INDEX(J14:X14,$I$4)="",INDEX(J14:X14,$I$6),INDEX(J14:X14,$I$4))</f>
        <v>0.2</v>
      </c>
      <c r="G14" s="137" t="s">
        <v>122</v>
      </c>
      <c r="H14" s="137"/>
      <c r="I14" s="110" t="str">
        <f>IF( INDEX(J14:S14, I$5) = "", IF( INDEX(J14:S14, I$4) = F14, "vw", "tu"), IF(INDEX(J14:S14, I$5) = F14, "vw", "tu"))</f>
        <v>vw</v>
      </c>
      <c r="J14" s="165"/>
      <c r="K14" s="22">
        <v>0.2</v>
      </c>
      <c r="L14" s="22"/>
      <c r="M14" s="22"/>
      <c r="N14" s="165"/>
      <c r="O14" s="22"/>
      <c r="P14" s="22"/>
      <c r="Q14" s="22"/>
      <c r="R14" s="22"/>
      <c r="T14" s="48"/>
      <c r="U14" s="48"/>
      <c r="V14" s="48"/>
      <c r="W14" s="48"/>
    </row>
    <row r="16" spans="1:23">
      <c r="A16" s="258" t="s">
        <v>161</v>
      </c>
    </row>
    <row r="17" spans="1:23">
      <c r="E17" s="77" t="s">
        <v>162</v>
      </c>
      <c r="F17" s="128">
        <f t="shared" ref="F17:F22" si="0">IF(INDEX(J17:X17,$I$4)="",INDEX(J17:X17,$I$6),INDEX(J17:X17,$I$4))</f>
        <v>0</v>
      </c>
      <c r="G17" s="77" t="s">
        <v>144</v>
      </c>
      <c r="I17" s="110" t="str">
        <f t="shared" ref="I17:I22" si="1">IF( INDEX(J17:S17, I$5) = "", IF( INDEX(J17:S17, I$4) = F17, "vw", "tu"), IF(INDEX(J17:S17, I$5) = F17, "vw", "tu"))</f>
        <v>vw</v>
      </c>
      <c r="K17" s="16">
        <v>0</v>
      </c>
      <c r="L17" s="16">
        <v>0</v>
      </c>
      <c r="M17" s="16">
        <v>0</v>
      </c>
      <c r="O17" s="16">
        <v>0</v>
      </c>
      <c r="P17" s="16">
        <v>0</v>
      </c>
      <c r="Q17" s="16">
        <v>0</v>
      </c>
      <c r="R17" s="16">
        <v>0</v>
      </c>
      <c r="T17" s="48"/>
      <c r="U17" s="48"/>
      <c r="V17" s="48"/>
      <c r="W17" s="48"/>
    </row>
    <row r="18" spans="1:23">
      <c r="E18" s="77" t="s">
        <v>69</v>
      </c>
      <c r="F18" s="128">
        <f t="shared" si="0"/>
        <v>0</v>
      </c>
      <c r="G18" s="77" t="s">
        <v>144</v>
      </c>
      <c r="I18" s="110" t="str">
        <f t="shared" si="1"/>
        <v>vw</v>
      </c>
      <c r="K18" s="16">
        <v>0</v>
      </c>
      <c r="L18" s="16">
        <v>0</v>
      </c>
      <c r="M18" s="16">
        <v>0</v>
      </c>
      <c r="O18" s="16">
        <v>0</v>
      </c>
      <c r="P18" s="16">
        <v>0</v>
      </c>
      <c r="Q18" s="16">
        <v>0</v>
      </c>
      <c r="R18" s="16">
        <v>0</v>
      </c>
      <c r="T18" s="48"/>
      <c r="U18" s="48"/>
      <c r="V18" s="48"/>
      <c r="W18" s="48"/>
    </row>
    <row r="19" spans="1:23">
      <c r="E19" s="77" t="s">
        <v>136</v>
      </c>
      <c r="F19" s="128">
        <f t="shared" si="0"/>
        <v>0</v>
      </c>
      <c r="G19" s="77" t="s">
        <v>144</v>
      </c>
      <c r="I19" s="110" t="str">
        <f t="shared" si="1"/>
        <v>vw</v>
      </c>
      <c r="K19" s="16">
        <v>0</v>
      </c>
      <c r="L19" s="16">
        <v>0</v>
      </c>
      <c r="M19" s="16">
        <v>0</v>
      </c>
      <c r="O19" s="16">
        <v>0</v>
      </c>
      <c r="P19" s="16">
        <v>0</v>
      </c>
      <c r="Q19" s="16">
        <v>0</v>
      </c>
      <c r="R19" s="16">
        <v>0</v>
      </c>
      <c r="T19" s="48"/>
      <c r="U19" s="48"/>
      <c r="V19" s="48"/>
      <c r="W19" s="48"/>
    </row>
    <row r="20" spans="1:23">
      <c r="E20" s="77" t="s">
        <v>97</v>
      </c>
      <c r="F20" s="128">
        <f t="shared" si="0"/>
        <v>0</v>
      </c>
      <c r="G20" s="77" t="s">
        <v>144</v>
      </c>
      <c r="I20" s="110" t="str">
        <f t="shared" si="1"/>
        <v>vw</v>
      </c>
      <c r="K20" s="16">
        <v>0</v>
      </c>
      <c r="L20" s="16">
        <v>0</v>
      </c>
      <c r="M20" s="16">
        <v>0</v>
      </c>
      <c r="O20" s="16">
        <v>0</v>
      </c>
      <c r="P20" s="16">
        <v>0</v>
      </c>
      <c r="Q20" s="16">
        <v>0</v>
      </c>
      <c r="R20" s="16">
        <v>0</v>
      </c>
      <c r="T20" s="48"/>
      <c r="U20" s="48"/>
      <c r="V20" s="48"/>
      <c r="W20" s="48"/>
    </row>
    <row r="21" spans="1:23">
      <c r="E21" s="77" t="s">
        <v>163</v>
      </c>
      <c r="F21" s="128">
        <f t="shared" si="0"/>
        <v>0</v>
      </c>
      <c r="G21" s="77" t="s">
        <v>144</v>
      </c>
      <c r="I21" s="110" t="str">
        <f t="shared" si="1"/>
        <v>vw</v>
      </c>
      <c r="K21" s="16">
        <v>0</v>
      </c>
      <c r="L21" s="16">
        <v>0</v>
      </c>
      <c r="M21" s="16">
        <v>0</v>
      </c>
      <c r="O21" s="16">
        <v>0</v>
      </c>
      <c r="P21" s="16">
        <v>0</v>
      </c>
      <c r="Q21" s="16">
        <v>0</v>
      </c>
      <c r="R21" s="16">
        <v>0</v>
      </c>
      <c r="T21" s="48"/>
      <c r="U21" s="48"/>
      <c r="V21" s="48"/>
      <c r="W21" s="48"/>
    </row>
    <row r="22" spans="1:23">
      <c r="E22" s="77" t="s">
        <v>45</v>
      </c>
      <c r="F22" s="128">
        <f t="shared" si="0"/>
        <v>0</v>
      </c>
      <c r="G22" s="77" t="s">
        <v>144</v>
      </c>
      <c r="I22" s="110" t="str">
        <f t="shared" si="1"/>
        <v>vw</v>
      </c>
      <c r="K22" s="16">
        <v>0</v>
      </c>
      <c r="L22" s="16">
        <v>0</v>
      </c>
      <c r="M22" s="16">
        <v>0</v>
      </c>
      <c r="O22" s="16">
        <v>0</v>
      </c>
      <c r="P22" s="16">
        <v>0</v>
      </c>
      <c r="Q22" s="16">
        <v>0</v>
      </c>
      <c r="R22" s="16">
        <v>0</v>
      </c>
      <c r="T22" s="48"/>
      <c r="U22" s="48"/>
      <c r="V22" s="48"/>
      <c r="W22" s="48"/>
    </row>
    <row r="24" spans="1:23">
      <c r="A24" s="258" t="s">
        <v>98</v>
      </c>
    </row>
    <row r="25" spans="1:23">
      <c r="E25" s="116" t="s">
        <v>33</v>
      </c>
      <c r="F25" s="131">
        <f t="shared" ref="F25:F27" si="2">IF(INDEX(J25:X25,$I$4)="",INDEX(J25:X25,$I$6),INDEX(J25:X25,$I$4))</f>
        <v>0.1</v>
      </c>
      <c r="G25" s="116" t="s">
        <v>122</v>
      </c>
      <c r="H25" s="153"/>
      <c r="I25" s="110" t="str">
        <f>IF( INDEX(J25:S25, I$5) = "", IF( INDEX(J25:S25, I$4) = F25, "vw", "tu"), IF(INDEX(J25:S25, I$5) = F25, "vw", "tu"))</f>
        <v>vw</v>
      </c>
      <c r="J25" s="113"/>
      <c r="K25" s="22">
        <v>0.1</v>
      </c>
      <c r="L25" s="22"/>
      <c r="M25" s="22"/>
      <c r="N25" s="113"/>
      <c r="O25" s="22"/>
      <c r="P25" s="22"/>
      <c r="Q25" s="22"/>
      <c r="R25" s="22"/>
      <c r="T25" s="48"/>
      <c r="U25" s="48"/>
      <c r="V25" s="48"/>
      <c r="W25" s="48"/>
    </row>
    <row r="26" spans="1:23">
      <c r="E26" s="77" t="s">
        <v>153</v>
      </c>
      <c r="F26" s="128">
        <f t="shared" si="2"/>
        <v>15000</v>
      </c>
      <c r="G26" s="77" t="s">
        <v>144</v>
      </c>
      <c r="I26" s="110" t="str">
        <f>IF( INDEX(J26:S26, I$5) = "", IF( INDEX(J26:S26, I$4) = F26, "vw", "tu"), IF(INDEX(J26:S26, I$5) = F26, "vw", "tu"))</f>
        <v>vw</v>
      </c>
      <c r="K26" s="16">
        <v>15000</v>
      </c>
      <c r="L26" s="16"/>
      <c r="M26" s="16"/>
      <c r="O26" s="16"/>
      <c r="P26" s="16"/>
      <c r="Q26" s="16"/>
      <c r="R26" s="16"/>
      <c r="T26" s="48"/>
      <c r="U26" s="48"/>
      <c r="V26" s="48"/>
      <c r="W26" s="48"/>
    </row>
    <row r="27" spans="1:23">
      <c r="E27" s="116" t="s">
        <v>85</v>
      </c>
      <c r="F27" s="131">
        <f t="shared" si="2"/>
        <v>1</v>
      </c>
      <c r="G27" s="116" t="s">
        <v>122</v>
      </c>
      <c r="H27" s="153"/>
      <c r="I27" s="110" t="str">
        <f>IF( INDEX(J27:S27, I$5) = "", IF( INDEX(J27:S27, I$4) = F27, "vw", "tu"), IF(INDEX(J27:S27, I$5) = F27, "vw", "tu"))</f>
        <v>vw</v>
      </c>
      <c r="J27" s="113"/>
      <c r="K27" s="22">
        <v>1</v>
      </c>
      <c r="L27" s="22"/>
      <c r="M27" s="22"/>
      <c r="N27" s="113"/>
      <c r="O27" s="22"/>
      <c r="P27" s="22"/>
      <c r="Q27" s="22"/>
      <c r="R27" s="22"/>
      <c r="T27" s="48"/>
      <c r="U27" s="48"/>
      <c r="V27" s="48"/>
      <c r="W27" s="48"/>
    </row>
    <row r="29" spans="1:23">
      <c r="A29" s="258" t="s">
        <v>70</v>
      </c>
    </row>
    <row r="30" spans="1:23">
      <c r="E30" s="77" t="s">
        <v>175</v>
      </c>
      <c r="F30" s="128">
        <f t="shared" ref="F30:F31" si="3">IF(INDEX(J30:X30,$I$4)="",INDEX(J30:X30,$I$6),INDEX(J30:X30,$I$4))</f>
        <v>141667</v>
      </c>
      <c r="G30" s="77" t="s">
        <v>3</v>
      </c>
      <c r="I30" s="110" t="str">
        <f>IF( INDEX(J30:S30, I$5) = "", IF( INDEX(J30:S30, I$4) = F30, "vw", "tu"), IF(INDEX(J30:S30, I$5) = F30, "vw", "tu"))</f>
        <v>vw</v>
      </c>
      <c r="K30" s="16">
        <v>141667</v>
      </c>
      <c r="L30" s="16"/>
      <c r="M30" s="16"/>
      <c r="O30" s="16"/>
      <c r="P30" s="16"/>
      <c r="Q30" s="16"/>
      <c r="R30" s="16"/>
      <c r="T30" s="48"/>
      <c r="U30" s="48"/>
      <c r="V30" s="48"/>
      <c r="W30" s="48"/>
    </row>
    <row r="31" spans="1:23">
      <c r="E31" s="77" t="s">
        <v>86</v>
      </c>
      <c r="F31" s="128">
        <f t="shared" si="3"/>
        <v>15</v>
      </c>
      <c r="G31" s="77"/>
      <c r="I31" s="110" t="str">
        <f>IF( INDEX(J31:S31, I$5) = "", IF( INDEX(J31:S31, I$4) = F31, "vw", "tu"), IF(INDEX(J31:S31, I$5) = F31, "vw", "tu"))</f>
        <v>vw</v>
      </c>
      <c r="K31" s="16">
        <v>15</v>
      </c>
      <c r="L31" s="16"/>
      <c r="M31" s="16"/>
      <c r="O31" s="16"/>
      <c r="P31" s="16"/>
      <c r="Q31" s="16"/>
      <c r="R31" s="16"/>
      <c r="T31" s="48"/>
      <c r="U31" s="48"/>
      <c r="V31" s="48"/>
      <c r="W31" s="48"/>
    </row>
    <row r="33" spans="1:23">
      <c r="A33" s="258" t="s">
        <v>87</v>
      </c>
    </row>
    <row r="34" spans="1:23">
      <c r="E34" s="77" t="s">
        <v>123</v>
      </c>
      <c r="F34" s="244">
        <f>IF(INDEX(J34:X34,$I$4)="",INDEX(J34:X34,$I$6),INDEX(J34:X34,$I$4))</f>
        <v>3</v>
      </c>
      <c r="G34" s="77" t="s">
        <v>4</v>
      </c>
      <c r="I34" s="110" t="str">
        <f>IF( INDEX(J34:S34, I$5) = "", IF( INDEX(J34:S34, I$4) = F34, "vw", "tu"), IF(INDEX(J34:S34, I$5) = F34, "vw", "tu"))</f>
        <v>vw</v>
      </c>
      <c r="K34" s="16">
        <v>3</v>
      </c>
      <c r="L34" s="16"/>
      <c r="M34" s="16"/>
      <c r="O34" s="16"/>
      <c r="P34" s="16"/>
      <c r="Q34" s="16"/>
      <c r="R34" s="16"/>
      <c r="T34" s="48"/>
      <c r="U34" s="48"/>
      <c r="V34" s="48"/>
      <c r="W34" s="48"/>
    </row>
    <row r="36" spans="1:23" outlineLevel="1">
      <c r="A36" s="258" t="s">
        <v>19</v>
      </c>
    </row>
    <row r="37" spans="1:23" outlineLevel="1">
      <c r="E37" s="77" t="s">
        <v>88</v>
      </c>
      <c r="F37" s="16">
        <v>12</v>
      </c>
      <c r="G37" s="77" t="s">
        <v>5</v>
      </c>
    </row>
    <row r="38" spans="1:23" outlineLevel="1">
      <c r="E38" s="223" t="s">
        <v>176</v>
      </c>
      <c r="F38" s="218">
        <v>44986</v>
      </c>
      <c r="G38" s="77" t="s">
        <v>124</v>
      </c>
    </row>
    <row r="39" spans="1:23" outlineLevel="1">
      <c r="E39" s="77" t="s">
        <v>89</v>
      </c>
      <c r="F39" s="16">
        <v>12</v>
      </c>
      <c r="G39" s="77" t="s">
        <v>145</v>
      </c>
    </row>
    <row r="40" spans="1:23" outlineLevel="1">
      <c r="E40" s="77" t="s">
        <v>46</v>
      </c>
      <c r="F40" s="16">
        <v>1</v>
      </c>
      <c r="G40" s="77" t="s">
        <v>5</v>
      </c>
    </row>
    <row r="41" spans="1:23" outlineLevel="1">
      <c r="E41" s="77" t="s">
        <v>112</v>
      </c>
      <c r="F41" s="16">
        <v>1</v>
      </c>
      <c r="G41" s="77" t="s">
        <v>5</v>
      </c>
    </row>
    <row r="42" spans="1:23" outlineLevel="1"/>
    <row r="43" spans="1:23" outlineLevel="1"/>
  </sheetData>
  <conditionalFormatting sqref="I9:I14 I17:I22 I25:I27 I30:I31 I34">
    <cfRule type="cellIs" dxfId="170" priority="4" operator="equal">
      <formula>"tu"</formula>
    </cfRule>
  </conditionalFormatting>
  <conditionalFormatting sqref="O13:R13 T14:W14 T17:W22 T25:W27 T30:W31 T34:W34">
    <cfRule type="cellIs" dxfId="169" priority="1" operator="equal">
      <formula>""</formula>
    </cfRule>
  </conditionalFormatting>
  <printOptions verticalCentered="1" headings="1"/>
  <pageMargins left="0.74803149606299213" right="0.74803149606299213" top="0.98425196850393704" bottom="0.98425196850393704" header="0.51181102362204722" footer="0.51181102362204722"/>
  <pageSetup paperSize="9" scale="55" orientation="landscape" blackAndWhite="1" horizontalDpi="300" verticalDpi="300"/>
  <customProperties>
    <customPr name="MMSheetType"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FFFF99"/>
    <outlinePr summaryBelow="0" summaryRight="0"/>
  </sheetPr>
  <dimension ref="A1:BQ26"/>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E43" sqref="E43"/>
    </sheetView>
  </sheetViews>
  <sheetFormatPr defaultColWidth="0" defaultRowHeight="13" outlineLevelRow="2"/>
  <cols>
    <col min="1" max="2" width="1.44140625" style="28" customWidth="1"/>
    <col min="3" max="3" width="1.44140625" style="55" customWidth="1"/>
    <col min="4" max="4" width="1.44140625" style="167" customWidth="1"/>
    <col min="5" max="5" width="24" style="52" bestFit="1" customWidth="1"/>
    <col min="6" max="6" width="20.5546875" style="52" bestFit="1" customWidth="1"/>
    <col min="7" max="7" width="13.21875" style="52" bestFit="1" customWidth="1"/>
    <col min="8" max="8" width="7.66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RIGHT(CELL("filename", A1), LEN(CELL("filename", A1)) - SEARCH("]", CELL("filename", A1)))</f>
        <v>InpS</v>
      </c>
      <c r="B1" s="74"/>
      <c r="C1" s="73"/>
      <c r="D1" s="196"/>
      <c r="F1" s="46" t="str">
        <f>HYPERLINK("#Contents!A1","Go to contents")</f>
        <v>Go to contents</v>
      </c>
      <c r="H1" s="54"/>
      <c r="J1" s="54"/>
    </row>
    <row r="2" spans="1:69" s="49" customFormat="1">
      <c r="A2" s="53"/>
      <c r="B2" s="53"/>
      <c r="C2" s="75"/>
      <c r="D2" s="157"/>
      <c r="E2" s="178" t="s">
        <v>183</v>
      </c>
      <c r="F2" s="45">
        <f ca="1">'Model Checks and Alerts'!F11</f>
        <v>0</v>
      </c>
      <c r="G2" s="51" t="s">
        <v>82</v>
      </c>
      <c r="H2" s="20"/>
      <c r="I2" s="20"/>
      <c r="J2" s="8">
        <f>Time!J$25</f>
        <v>45016</v>
      </c>
      <c r="K2" s="8">
        <f>Time!K$25</f>
        <v>45046</v>
      </c>
      <c r="L2" s="8">
        <f>Time!L$25</f>
        <v>45077</v>
      </c>
      <c r="M2" s="8">
        <f>Time!M$25</f>
        <v>45107</v>
      </c>
      <c r="N2" s="8">
        <f>Time!N$25</f>
        <v>45138</v>
      </c>
      <c r="O2" s="8">
        <f>Time!O$25</f>
        <v>45169</v>
      </c>
      <c r="P2" s="8">
        <f>Time!P$25</f>
        <v>45199</v>
      </c>
      <c r="Q2" s="8">
        <f>Time!Q$25</f>
        <v>45230</v>
      </c>
      <c r="R2" s="8">
        <f>Time!R$25</f>
        <v>45260</v>
      </c>
      <c r="S2" s="8">
        <f>Time!S$25</f>
        <v>45291</v>
      </c>
      <c r="T2" s="8">
        <f>Time!T$25</f>
        <v>45322</v>
      </c>
      <c r="U2" s="8">
        <f>Time!U$25</f>
        <v>45351</v>
      </c>
      <c r="V2" s="8">
        <f>Time!V$25</f>
        <v>45382</v>
      </c>
      <c r="W2" s="8">
        <f>Time!W$25</f>
        <v>45412</v>
      </c>
      <c r="X2" s="8">
        <f>Time!X$25</f>
        <v>45443</v>
      </c>
      <c r="Y2" s="8">
        <f>Time!Y$25</f>
        <v>45473</v>
      </c>
      <c r="Z2" s="8">
        <f>Time!Z$25</f>
        <v>45504</v>
      </c>
      <c r="AA2" s="8">
        <f>Time!AA$25</f>
        <v>45535</v>
      </c>
      <c r="AB2" s="8">
        <f>Time!AB$25</f>
        <v>45565</v>
      </c>
      <c r="AC2" s="8">
        <f>Time!AC$25</f>
        <v>45596</v>
      </c>
      <c r="AD2" s="8">
        <f>Time!AD$25</f>
        <v>45626</v>
      </c>
      <c r="AE2" s="8">
        <f>Time!AE$25</f>
        <v>45657</v>
      </c>
      <c r="AF2" s="8">
        <f>Time!AF$25</f>
        <v>45688</v>
      </c>
      <c r="AG2" s="8">
        <f>Time!AG$25</f>
        <v>45716</v>
      </c>
      <c r="AH2" s="8">
        <f>Time!AH$25</f>
        <v>45747</v>
      </c>
      <c r="AI2" s="8">
        <f>Time!AI$25</f>
        <v>45777</v>
      </c>
      <c r="AJ2" s="8">
        <f>Time!AJ$25</f>
        <v>45808</v>
      </c>
      <c r="AK2" s="8">
        <f>Time!AK$25</f>
        <v>45838</v>
      </c>
      <c r="AL2" s="8">
        <f>Time!AL$25</f>
        <v>45869</v>
      </c>
      <c r="AM2" s="8">
        <f>Time!AM$25</f>
        <v>45900</v>
      </c>
      <c r="AN2" s="8">
        <f>Time!AN$25</f>
        <v>45930</v>
      </c>
      <c r="AO2" s="8">
        <f>Time!AO$25</f>
        <v>45961</v>
      </c>
      <c r="AP2" s="8">
        <f>Time!AP$25</f>
        <v>45991</v>
      </c>
      <c r="AQ2" s="8">
        <f>Time!AQ$25</f>
        <v>46022</v>
      </c>
      <c r="AR2" s="8">
        <f>Time!AR$25</f>
        <v>46053</v>
      </c>
      <c r="AS2" s="8">
        <f>Time!AS$25</f>
        <v>46081</v>
      </c>
      <c r="AT2" s="8">
        <f>Time!AT$25</f>
        <v>46112</v>
      </c>
      <c r="AU2" s="8">
        <f>Time!AU$25</f>
        <v>46142</v>
      </c>
      <c r="AV2" s="8">
        <f>Time!AV$25</f>
        <v>46173</v>
      </c>
      <c r="AW2" s="8">
        <f>Time!AW$25</f>
        <v>46203</v>
      </c>
      <c r="AX2" s="8">
        <f>Time!AX$25</f>
        <v>46234</v>
      </c>
      <c r="AY2" s="8">
        <f>Time!AY$25</f>
        <v>46265</v>
      </c>
      <c r="AZ2" s="8">
        <f>Time!AZ$25</f>
        <v>46295</v>
      </c>
      <c r="BA2" s="8">
        <f>Time!BA$25</f>
        <v>46326</v>
      </c>
      <c r="BB2" s="8">
        <f>Time!BB$25</f>
        <v>46356</v>
      </c>
      <c r="BC2" s="8">
        <f>Time!BC$25</f>
        <v>46387</v>
      </c>
      <c r="BD2" s="8">
        <f>Time!BD$25</f>
        <v>46418</v>
      </c>
      <c r="BE2" s="8">
        <f>Time!BE$25</f>
        <v>46446</v>
      </c>
      <c r="BF2" s="8">
        <f>Time!BF$25</f>
        <v>46477</v>
      </c>
      <c r="BG2" s="8">
        <f>Time!BG$25</f>
        <v>46507</v>
      </c>
      <c r="BH2" s="8">
        <f>Time!BH$25</f>
        <v>46538</v>
      </c>
      <c r="BI2" s="8">
        <f>Time!BI$25</f>
        <v>46568</v>
      </c>
      <c r="BJ2" s="8">
        <f>Time!BJ$25</f>
        <v>46599</v>
      </c>
      <c r="BK2" s="8">
        <f>Time!BK$25</f>
        <v>46630</v>
      </c>
      <c r="BL2" s="8">
        <f>Time!BL$25</f>
        <v>46660</v>
      </c>
      <c r="BM2" s="8">
        <f>Time!BM$25</f>
        <v>46691</v>
      </c>
      <c r="BN2" s="8">
        <f>Time!BN$25</f>
        <v>46721</v>
      </c>
      <c r="BO2" s="8">
        <f>Time!BO$25</f>
        <v>46752</v>
      </c>
      <c r="BP2" s="8">
        <f>Time!BP$25</f>
        <v>46783</v>
      </c>
      <c r="BQ2" s="8">
        <f>Time!BQ$25</f>
        <v>46812</v>
      </c>
    </row>
    <row r="3" spans="1:69" s="49" customFormat="1">
      <c r="A3" s="53"/>
      <c r="B3" s="53"/>
      <c r="C3" s="75"/>
      <c r="D3" s="157"/>
      <c r="E3" s="7" t="s">
        <v>120</v>
      </c>
      <c r="F3" s="45"/>
      <c r="G3" s="51" t="s">
        <v>58</v>
      </c>
      <c r="H3" s="20"/>
      <c r="I3" s="20"/>
      <c r="J3" s="9">
        <f t="shared" ref="J3:AO3" si="0">J$23</f>
        <v>0</v>
      </c>
      <c r="K3" s="9">
        <f t="shared" si="0"/>
        <v>0</v>
      </c>
      <c r="L3" s="9">
        <f t="shared" si="0"/>
        <v>0</v>
      </c>
      <c r="M3" s="9">
        <f t="shared" si="0"/>
        <v>0</v>
      </c>
      <c r="N3" s="9">
        <f t="shared" si="0"/>
        <v>0</v>
      </c>
      <c r="O3" s="9">
        <f t="shared" si="0"/>
        <v>0</v>
      </c>
      <c r="P3" s="9">
        <f t="shared" si="0"/>
        <v>0</v>
      </c>
      <c r="Q3" s="9">
        <f t="shared" si="0"/>
        <v>0</v>
      </c>
      <c r="R3" s="9">
        <f t="shared" si="0"/>
        <v>0</v>
      </c>
      <c r="S3" s="9">
        <f t="shared" si="0"/>
        <v>0</v>
      </c>
      <c r="T3" s="9">
        <f t="shared" si="0"/>
        <v>0</v>
      </c>
      <c r="U3" s="9">
        <f t="shared" si="0"/>
        <v>0</v>
      </c>
      <c r="V3" s="9">
        <f t="shared" si="0"/>
        <v>0</v>
      </c>
      <c r="W3" s="9">
        <f t="shared" si="0"/>
        <v>0</v>
      </c>
      <c r="X3" s="9">
        <f t="shared" si="0"/>
        <v>0</v>
      </c>
      <c r="Y3" s="9">
        <f t="shared" si="0"/>
        <v>0</v>
      </c>
      <c r="Z3" s="9">
        <f t="shared" si="0"/>
        <v>0</v>
      </c>
      <c r="AA3" s="9">
        <f t="shared" si="0"/>
        <v>0</v>
      </c>
      <c r="AB3" s="9">
        <f t="shared" si="0"/>
        <v>0</v>
      </c>
      <c r="AC3" s="9">
        <f t="shared" si="0"/>
        <v>0</v>
      </c>
      <c r="AD3" s="9">
        <f t="shared" si="0"/>
        <v>0</v>
      </c>
      <c r="AE3" s="9">
        <f t="shared" si="0"/>
        <v>0</v>
      </c>
      <c r="AF3" s="9">
        <f t="shared" si="0"/>
        <v>0</v>
      </c>
      <c r="AG3" s="9">
        <f t="shared" si="0"/>
        <v>0</v>
      </c>
      <c r="AH3" s="9">
        <f t="shared" si="0"/>
        <v>0</v>
      </c>
      <c r="AI3" s="9">
        <f t="shared" si="0"/>
        <v>0</v>
      </c>
      <c r="AJ3" s="9">
        <f t="shared" si="0"/>
        <v>0</v>
      </c>
      <c r="AK3" s="9">
        <f t="shared" si="0"/>
        <v>0</v>
      </c>
      <c r="AL3" s="9">
        <f t="shared" si="0"/>
        <v>0</v>
      </c>
      <c r="AM3" s="9">
        <f t="shared" si="0"/>
        <v>0</v>
      </c>
      <c r="AN3" s="9">
        <f t="shared" si="0"/>
        <v>0</v>
      </c>
      <c r="AO3" s="9">
        <f t="shared" si="0"/>
        <v>0</v>
      </c>
      <c r="AP3" s="9">
        <f t="shared" ref="AP3:BQ3" si="1">AP$23</f>
        <v>0</v>
      </c>
      <c r="AQ3" s="9">
        <f t="shared" si="1"/>
        <v>0</v>
      </c>
      <c r="AR3" s="9">
        <f t="shared" si="1"/>
        <v>0</v>
      </c>
      <c r="AS3" s="9">
        <f t="shared" si="1"/>
        <v>0</v>
      </c>
      <c r="AT3" s="9">
        <f t="shared" si="1"/>
        <v>0</v>
      </c>
      <c r="AU3" s="9">
        <f t="shared" si="1"/>
        <v>0</v>
      </c>
      <c r="AV3" s="9">
        <f t="shared" si="1"/>
        <v>0</v>
      </c>
      <c r="AW3" s="9">
        <f t="shared" si="1"/>
        <v>0</v>
      </c>
      <c r="AX3" s="9">
        <f t="shared" si="1"/>
        <v>0</v>
      </c>
      <c r="AY3" s="9">
        <f t="shared" si="1"/>
        <v>0</v>
      </c>
      <c r="AZ3" s="9">
        <f t="shared" si="1"/>
        <v>0</v>
      </c>
      <c r="BA3" s="9">
        <f t="shared" si="1"/>
        <v>0</v>
      </c>
      <c r="BB3" s="9">
        <f t="shared" si="1"/>
        <v>0</v>
      </c>
      <c r="BC3" s="9">
        <f t="shared" si="1"/>
        <v>0</v>
      </c>
      <c r="BD3" s="9">
        <f t="shared" si="1"/>
        <v>0</v>
      </c>
      <c r="BE3" s="9">
        <f t="shared" si="1"/>
        <v>0</v>
      </c>
      <c r="BF3" s="9">
        <f t="shared" si="1"/>
        <v>0</v>
      </c>
      <c r="BG3" s="9">
        <f t="shared" si="1"/>
        <v>0</v>
      </c>
      <c r="BH3" s="9">
        <f t="shared" si="1"/>
        <v>0</v>
      </c>
      <c r="BI3" s="9">
        <f t="shared" si="1"/>
        <v>0</v>
      </c>
      <c r="BJ3" s="9">
        <f t="shared" si="1"/>
        <v>0</v>
      </c>
      <c r="BK3" s="9">
        <f t="shared" si="1"/>
        <v>0</v>
      </c>
      <c r="BL3" s="9">
        <f t="shared" si="1"/>
        <v>0</v>
      </c>
      <c r="BM3" s="9">
        <f t="shared" si="1"/>
        <v>0</v>
      </c>
      <c r="BN3" s="9">
        <f t="shared" si="1"/>
        <v>0</v>
      </c>
      <c r="BO3" s="9">
        <f t="shared" si="1"/>
        <v>0</v>
      </c>
      <c r="BP3" s="9">
        <f t="shared" si="1"/>
        <v>0</v>
      </c>
      <c r="BQ3" s="9">
        <f t="shared" si="1"/>
        <v>0</v>
      </c>
    </row>
    <row r="4" spans="1:69" s="49" customFormat="1">
      <c r="A4" s="53"/>
      <c r="B4" s="53"/>
      <c r="C4" s="75"/>
      <c r="D4" s="157"/>
      <c r="E4" s="19" t="s">
        <v>184</v>
      </c>
      <c r="F4" s="52"/>
      <c r="G4" s="52"/>
      <c r="H4" s="20"/>
      <c r="I4" s="20"/>
      <c r="J4" s="19">
        <f>Time!J$33</f>
        <v>2023</v>
      </c>
      <c r="K4" s="19">
        <f>Time!K$33</f>
        <v>2023</v>
      </c>
      <c r="L4" s="19">
        <f>Time!L$33</f>
        <v>2023</v>
      </c>
      <c r="M4" s="19">
        <f>Time!M$33</f>
        <v>2023</v>
      </c>
      <c r="N4" s="19">
        <f>Time!N$33</f>
        <v>2023</v>
      </c>
      <c r="O4" s="19">
        <f>Time!O$33</f>
        <v>2023</v>
      </c>
      <c r="P4" s="19">
        <f>Time!P$33</f>
        <v>2023</v>
      </c>
      <c r="Q4" s="19">
        <f>Time!Q$33</f>
        <v>2023</v>
      </c>
      <c r="R4" s="19">
        <f>Time!R$33</f>
        <v>2023</v>
      </c>
      <c r="S4" s="19">
        <f>Time!S$33</f>
        <v>2023</v>
      </c>
      <c r="T4" s="19">
        <f>Time!T$33</f>
        <v>2024</v>
      </c>
      <c r="U4" s="19">
        <f>Time!U$33</f>
        <v>2024</v>
      </c>
      <c r="V4" s="19">
        <f>Time!V$33</f>
        <v>2024</v>
      </c>
      <c r="W4" s="19">
        <f>Time!W$33</f>
        <v>2024</v>
      </c>
      <c r="X4" s="19">
        <f>Time!X$33</f>
        <v>2024</v>
      </c>
      <c r="Y4" s="19">
        <f>Time!Y$33</f>
        <v>2024</v>
      </c>
      <c r="Z4" s="19">
        <f>Time!Z$33</f>
        <v>2024</v>
      </c>
      <c r="AA4" s="19">
        <f>Time!AA$33</f>
        <v>2024</v>
      </c>
      <c r="AB4" s="19">
        <f>Time!AB$33</f>
        <v>2024</v>
      </c>
      <c r="AC4" s="19">
        <f>Time!AC$33</f>
        <v>2024</v>
      </c>
      <c r="AD4" s="19">
        <f>Time!AD$33</f>
        <v>2024</v>
      </c>
      <c r="AE4" s="19">
        <f>Time!AE$33</f>
        <v>2024</v>
      </c>
      <c r="AF4" s="19">
        <f>Time!AF$33</f>
        <v>2025</v>
      </c>
      <c r="AG4" s="19">
        <f>Time!AG$33</f>
        <v>2025</v>
      </c>
      <c r="AH4" s="19">
        <f>Time!AH$33</f>
        <v>2025</v>
      </c>
      <c r="AI4" s="19">
        <f>Time!AI$33</f>
        <v>2025</v>
      </c>
      <c r="AJ4" s="19">
        <f>Time!AJ$33</f>
        <v>2025</v>
      </c>
      <c r="AK4" s="19">
        <f>Time!AK$33</f>
        <v>2025</v>
      </c>
      <c r="AL4" s="19">
        <f>Time!AL$33</f>
        <v>2025</v>
      </c>
      <c r="AM4" s="19">
        <f>Time!AM$33</f>
        <v>2025</v>
      </c>
      <c r="AN4" s="19">
        <f>Time!AN$33</f>
        <v>2025</v>
      </c>
      <c r="AO4" s="19">
        <f>Time!AO$33</f>
        <v>2025</v>
      </c>
      <c r="AP4" s="19">
        <f>Time!AP$33</f>
        <v>2025</v>
      </c>
      <c r="AQ4" s="19">
        <f>Time!AQ$33</f>
        <v>2025</v>
      </c>
      <c r="AR4" s="19">
        <f>Time!AR$33</f>
        <v>2026</v>
      </c>
      <c r="AS4" s="19">
        <f>Time!AS$33</f>
        <v>2026</v>
      </c>
      <c r="AT4" s="19">
        <f>Time!AT$33</f>
        <v>2026</v>
      </c>
      <c r="AU4" s="19">
        <f>Time!AU$33</f>
        <v>2026</v>
      </c>
      <c r="AV4" s="19">
        <f>Time!AV$33</f>
        <v>2026</v>
      </c>
      <c r="AW4" s="19">
        <f>Time!AW$33</f>
        <v>2026</v>
      </c>
      <c r="AX4" s="19">
        <f>Time!AX$33</f>
        <v>2026</v>
      </c>
      <c r="AY4" s="19">
        <f>Time!AY$33</f>
        <v>2026</v>
      </c>
      <c r="AZ4" s="19">
        <f>Time!AZ$33</f>
        <v>2026</v>
      </c>
      <c r="BA4" s="19">
        <f>Time!BA$33</f>
        <v>2026</v>
      </c>
      <c r="BB4" s="19">
        <f>Time!BB$33</f>
        <v>2026</v>
      </c>
      <c r="BC4" s="19">
        <f>Time!BC$33</f>
        <v>2026</v>
      </c>
      <c r="BD4" s="19">
        <f>Time!BD$33</f>
        <v>2027</v>
      </c>
      <c r="BE4" s="19">
        <f>Time!BE$33</f>
        <v>2027</v>
      </c>
      <c r="BF4" s="19">
        <f>Time!BF$33</f>
        <v>2027</v>
      </c>
      <c r="BG4" s="19">
        <f>Time!BG$33</f>
        <v>2027</v>
      </c>
      <c r="BH4" s="19">
        <f>Time!BH$33</f>
        <v>2027</v>
      </c>
      <c r="BI4" s="19">
        <f>Time!BI$33</f>
        <v>2027</v>
      </c>
      <c r="BJ4" s="19">
        <f>Time!BJ$33</f>
        <v>2027</v>
      </c>
      <c r="BK4" s="19">
        <f>Time!BK$33</f>
        <v>2027</v>
      </c>
      <c r="BL4" s="19">
        <f>Time!BL$33</f>
        <v>2027</v>
      </c>
      <c r="BM4" s="19">
        <f>Time!BM$33</f>
        <v>2027</v>
      </c>
      <c r="BN4" s="19">
        <f>Time!BN$33</f>
        <v>2027</v>
      </c>
      <c r="BO4" s="19">
        <f>Time!BO$33</f>
        <v>2027</v>
      </c>
      <c r="BP4" s="19">
        <f>Time!BP$33</f>
        <v>2028</v>
      </c>
      <c r="BQ4" s="19">
        <f>Time!BQ$33</f>
        <v>2028</v>
      </c>
    </row>
    <row r="5" spans="1:69" s="49" customFormat="1">
      <c r="A5" s="53"/>
      <c r="B5" s="53"/>
      <c r="C5" s="75"/>
      <c r="D5" s="157"/>
      <c r="E5" s="7" t="s">
        <v>174</v>
      </c>
      <c r="F5" s="28" t="s">
        <v>141</v>
      </c>
      <c r="G5" s="28" t="s">
        <v>131</v>
      </c>
      <c r="H5" s="28" t="s">
        <v>119</v>
      </c>
      <c r="I5" s="20"/>
      <c r="J5" s="7">
        <f>Time!J$37</f>
        <v>1</v>
      </c>
      <c r="K5" s="7">
        <f>Time!K$37</f>
        <v>2</v>
      </c>
      <c r="L5" s="7">
        <f>Time!L$37</f>
        <v>3</v>
      </c>
      <c r="M5" s="7">
        <f>Time!M$37</f>
        <v>4</v>
      </c>
      <c r="N5" s="7">
        <f>Time!N$37</f>
        <v>5</v>
      </c>
      <c r="O5" s="7">
        <f>Time!O$37</f>
        <v>6</v>
      </c>
      <c r="P5" s="7">
        <f>Time!P$37</f>
        <v>7</v>
      </c>
      <c r="Q5" s="7">
        <f>Time!Q$37</f>
        <v>8</v>
      </c>
      <c r="R5" s="7">
        <f>Time!R$37</f>
        <v>9</v>
      </c>
      <c r="S5" s="7">
        <f>Time!S$37</f>
        <v>10</v>
      </c>
      <c r="T5" s="7">
        <f>Time!T$37</f>
        <v>11</v>
      </c>
      <c r="U5" s="7">
        <f>Time!U$37</f>
        <v>12</v>
      </c>
      <c r="V5" s="7">
        <f>Time!V$37</f>
        <v>13</v>
      </c>
      <c r="W5" s="7">
        <f>Time!W$37</f>
        <v>14</v>
      </c>
      <c r="X5" s="7">
        <f>Time!X$37</f>
        <v>15</v>
      </c>
      <c r="Y5" s="7">
        <f>Time!Y$37</f>
        <v>16</v>
      </c>
      <c r="Z5" s="7">
        <f>Time!Z$37</f>
        <v>17</v>
      </c>
      <c r="AA5" s="7">
        <f>Time!AA$37</f>
        <v>18</v>
      </c>
      <c r="AB5" s="7">
        <f>Time!AB$37</f>
        <v>19</v>
      </c>
      <c r="AC5" s="7">
        <f>Time!AC$37</f>
        <v>20</v>
      </c>
      <c r="AD5" s="7">
        <f>Time!AD$37</f>
        <v>21</v>
      </c>
      <c r="AE5" s="7">
        <f>Time!AE$37</f>
        <v>22</v>
      </c>
      <c r="AF5" s="7">
        <f>Time!AF$37</f>
        <v>23</v>
      </c>
      <c r="AG5" s="7">
        <f>Time!AG$37</f>
        <v>24</v>
      </c>
      <c r="AH5" s="7">
        <f>Time!AH$37</f>
        <v>25</v>
      </c>
      <c r="AI5" s="7">
        <f>Time!AI$37</f>
        <v>26</v>
      </c>
      <c r="AJ5" s="7">
        <f>Time!AJ$37</f>
        <v>27</v>
      </c>
      <c r="AK5" s="7">
        <f>Time!AK$37</f>
        <v>28</v>
      </c>
      <c r="AL5" s="7">
        <f>Time!AL$37</f>
        <v>29</v>
      </c>
      <c r="AM5" s="7">
        <f>Time!AM$37</f>
        <v>30</v>
      </c>
      <c r="AN5" s="7">
        <f>Time!AN$37</f>
        <v>31</v>
      </c>
      <c r="AO5" s="7">
        <f>Time!AO$37</f>
        <v>32</v>
      </c>
      <c r="AP5" s="7">
        <f>Time!AP$37</f>
        <v>33</v>
      </c>
      <c r="AQ5" s="7">
        <f>Time!AQ$37</f>
        <v>34</v>
      </c>
      <c r="AR5" s="7">
        <f>Time!AR$37</f>
        <v>35</v>
      </c>
      <c r="AS5" s="7">
        <f>Time!AS$37</f>
        <v>36</v>
      </c>
      <c r="AT5" s="7">
        <f>Time!AT$37</f>
        <v>37</v>
      </c>
      <c r="AU5" s="7">
        <f>Time!AU$37</f>
        <v>38</v>
      </c>
      <c r="AV5" s="7">
        <f>Time!AV$37</f>
        <v>39</v>
      </c>
      <c r="AW5" s="7">
        <f>Time!AW$37</f>
        <v>40</v>
      </c>
      <c r="AX5" s="7">
        <f>Time!AX$37</f>
        <v>41</v>
      </c>
      <c r="AY5" s="7">
        <f>Time!AY$37</f>
        <v>42</v>
      </c>
      <c r="AZ5" s="7">
        <f>Time!AZ$37</f>
        <v>43</v>
      </c>
      <c r="BA5" s="7">
        <f>Time!BA$37</f>
        <v>44</v>
      </c>
      <c r="BB5" s="7">
        <f>Time!BB$37</f>
        <v>45</v>
      </c>
      <c r="BC5" s="7">
        <f>Time!BC$37</f>
        <v>46</v>
      </c>
      <c r="BD5" s="7">
        <f>Time!BD$37</f>
        <v>47</v>
      </c>
      <c r="BE5" s="7">
        <f>Time!BE$37</f>
        <v>48</v>
      </c>
      <c r="BF5" s="7">
        <f>Time!BF$37</f>
        <v>49</v>
      </c>
      <c r="BG5" s="7">
        <f>Time!BG$37</f>
        <v>50</v>
      </c>
      <c r="BH5" s="7">
        <f>Time!BH$37</f>
        <v>51</v>
      </c>
      <c r="BI5" s="7">
        <f>Time!BI$37</f>
        <v>52</v>
      </c>
      <c r="BJ5" s="7">
        <f>Time!BJ$37</f>
        <v>53</v>
      </c>
      <c r="BK5" s="7">
        <f>Time!BK$37</f>
        <v>54</v>
      </c>
      <c r="BL5" s="7">
        <f>Time!BL$37</f>
        <v>55</v>
      </c>
      <c r="BM5" s="7">
        <f>Time!BM$37</f>
        <v>56</v>
      </c>
      <c r="BN5" s="7">
        <f>Time!BN$37</f>
        <v>57</v>
      </c>
      <c r="BO5" s="7">
        <f>Time!BO$37</f>
        <v>58</v>
      </c>
      <c r="BP5" s="7">
        <f>Time!BP$37</f>
        <v>59</v>
      </c>
      <c r="BQ5" s="7">
        <f>Time!BQ$37</f>
        <v>60</v>
      </c>
    </row>
    <row r="8" spans="1:69">
      <c r="A8" s="28" t="s">
        <v>137</v>
      </c>
    </row>
    <row r="10" spans="1:69" outlineLevel="1">
      <c r="A10" s="28" t="s">
        <v>70</v>
      </c>
    </row>
    <row r="11" spans="1:69" outlineLevel="1">
      <c r="E11" s="190" t="s">
        <v>20</v>
      </c>
      <c r="F11" s="135"/>
      <c r="G11" s="190" t="s">
        <v>122</v>
      </c>
      <c r="H11" s="135"/>
      <c r="I11" s="135"/>
      <c r="J11" s="22"/>
      <c r="K11" s="22"/>
      <c r="L11" s="22"/>
      <c r="M11" s="22"/>
      <c r="N11" s="22">
        <v>1E-4</v>
      </c>
      <c r="O11" s="22">
        <v>1.4999999999999999E-4</v>
      </c>
      <c r="P11" s="22">
        <v>2.3000000000000001E-4</v>
      </c>
      <c r="Q11" s="22">
        <v>3.4000000000000002E-4</v>
      </c>
      <c r="R11" s="22">
        <v>5.1000000000000004E-4</v>
      </c>
      <c r="S11" s="22">
        <v>7.6000000000000004E-4</v>
      </c>
      <c r="T11" s="22">
        <v>1.14E-3</v>
      </c>
      <c r="U11" s="22">
        <v>1.7099999999999999E-3</v>
      </c>
      <c r="V11" s="22">
        <v>2.5600000000000002E-3</v>
      </c>
      <c r="W11" s="22">
        <v>3.8400000000000001E-3</v>
      </c>
      <c r="X11" s="22">
        <v>5.77E-3</v>
      </c>
      <c r="Y11" s="22">
        <v>8.6499999999999997E-3</v>
      </c>
      <c r="Z11" s="22">
        <v>9.5099999999999994E-3</v>
      </c>
      <c r="AA11" s="22">
        <v>1.047E-2</v>
      </c>
      <c r="AB11" s="22">
        <v>1.1509999999999999E-2</v>
      </c>
      <c r="AC11" s="22">
        <v>1.2659999999999999E-2</v>
      </c>
      <c r="AD11" s="22">
        <v>1.393E-2</v>
      </c>
      <c r="AE11" s="22">
        <v>1.532E-2</v>
      </c>
      <c r="AF11" s="22">
        <v>1.686E-2</v>
      </c>
      <c r="AG11" s="22">
        <v>1.8540000000000001E-2</v>
      </c>
      <c r="AH11" s="22">
        <v>2.0400000000000001E-2</v>
      </c>
      <c r="AI11" s="22">
        <v>2.2440000000000002E-2</v>
      </c>
      <c r="AJ11" s="22">
        <v>2.4680000000000001E-2</v>
      </c>
      <c r="AK11" s="22">
        <v>2.7150000000000001E-2</v>
      </c>
      <c r="AL11" s="22">
        <v>2.7689999999999999E-2</v>
      </c>
      <c r="AM11" s="22">
        <v>2.8240000000000001E-2</v>
      </c>
      <c r="AN11" s="22">
        <v>2.8809999999999999E-2</v>
      </c>
      <c r="AO11" s="22">
        <v>2.938E-2</v>
      </c>
      <c r="AP11" s="22">
        <v>2.997E-2</v>
      </c>
      <c r="AQ11" s="22">
        <v>3.057E-2</v>
      </c>
      <c r="AR11" s="22">
        <v>3.1179999999999999E-2</v>
      </c>
      <c r="AS11" s="22">
        <v>3.1809999999999998E-2</v>
      </c>
      <c r="AT11" s="22">
        <v>3.2439999999999997E-2</v>
      </c>
      <c r="AU11" s="22">
        <v>3.3090000000000001E-2</v>
      </c>
      <c r="AV11" s="22">
        <v>3.3750000000000002E-2</v>
      </c>
      <c r="AW11" s="22">
        <v>3.4430000000000002E-2</v>
      </c>
      <c r="AX11" s="22">
        <v>3.5119999999999998E-2</v>
      </c>
      <c r="AY11" s="22">
        <v>3.5819999999999998E-2</v>
      </c>
      <c r="AZ11" s="22">
        <v>3.6540000000000003E-2</v>
      </c>
      <c r="BA11" s="22">
        <v>3.7269999999999998E-2</v>
      </c>
      <c r="BB11" s="22">
        <v>3.8010000000000002E-2</v>
      </c>
      <c r="BC11" s="22">
        <v>3.8769999999999999E-2</v>
      </c>
      <c r="BD11" s="22">
        <v>3.9550000000000002E-2</v>
      </c>
      <c r="BE11" s="22">
        <v>4.0340000000000001E-2</v>
      </c>
      <c r="BF11" s="22">
        <v>4.1149999999999999E-2</v>
      </c>
      <c r="BG11" s="22">
        <v>4.197E-2</v>
      </c>
      <c r="BH11" s="22">
        <v>4.2810000000000001E-2</v>
      </c>
      <c r="BI11" s="22">
        <v>4.3659999999999997E-2</v>
      </c>
      <c r="BJ11" s="22">
        <v>4.4540000000000003E-2</v>
      </c>
      <c r="BK11" s="22">
        <v>4.5429999999999998E-2</v>
      </c>
      <c r="BL11" s="22">
        <v>4.6339999999999999E-2</v>
      </c>
      <c r="BM11" s="22">
        <v>4.7260000000000003E-2</v>
      </c>
      <c r="BN11" s="22">
        <v>4.8210000000000003E-2</v>
      </c>
      <c r="BO11" s="22">
        <v>4.9169999999999998E-2</v>
      </c>
      <c r="BP11" s="22">
        <v>5.0160000000000003E-2</v>
      </c>
      <c r="BQ11" s="22">
        <v>5.1159999999999997E-2</v>
      </c>
    </row>
    <row r="13" spans="1:69" outlineLevel="1">
      <c r="A13" s="28" t="s">
        <v>87</v>
      </c>
    </row>
    <row r="14" spans="1:69" outlineLevel="1">
      <c r="E14" s="38" t="s">
        <v>6</v>
      </c>
      <c r="G14" s="38" t="s">
        <v>144</v>
      </c>
      <c r="H14" s="52">
        <f>SUM( J14:BQ14 )</f>
        <v>0</v>
      </c>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row>
    <row r="16" spans="1:69" outlineLevel="1">
      <c r="A16" s="28" t="s">
        <v>59</v>
      </c>
    </row>
    <row r="17" spans="1:69" outlineLevel="1">
      <c r="E17" s="38" t="s">
        <v>7</v>
      </c>
      <c r="G17" s="38" t="s">
        <v>144</v>
      </c>
      <c r="H17" s="52">
        <f>SUM( J17:BQ17 )</f>
        <v>0</v>
      </c>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row>
    <row r="18" spans="1:69" outlineLevel="1">
      <c r="E18" s="38" t="s">
        <v>71</v>
      </c>
      <c r="G18" s="38" t="s">
        <v>144</v>
      </c>
      <c r="H18" s="52">
        <f>SUM( J18:BQ18 )</f>
        <v>0</v>
      </c>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row>
    <row r="20" spans="1:69" outlineLevel="1">
      <c r="A20" s="28" t="s">
        <v>154</v>
      </c>
    </row>
    <row r="21" spans="1:69" outlineLevel="1"/>
    <row r="22" spans="1:69" outlineLevel="2">
      <c r="A22" s="28" t="s">
        <v>34</v>
      </c>
    </row>
    <row r="23" spans="1:69" s="107" customFormat="1" outlineLevel="2">
      <c r="A23" s="166"/>
      <c r="B23" s="166"/>
      <c r="C23" s="201"/>
      <c r="D23" s="240"/>
      <c r="E23" s="107" t="s">
        <v>47</v>
      </c>
      <c r="H23" s="107">
        <f>SUM( J23:BQ23 )</f>
        <v>0</v>
      </c>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row>
    <row r="26" spans="1:69">
      <c r="B26" s="28" t="s">
        <v>148</v>
      </c>
    </row>
  </sheetData>
  <conditionalFormatting sqref="F2:F3">
    <cfRule type="cellIs" dxfId="168" priority="1" stopIfTrue="1" operator="notEqual">
      <formula>0</formula>
    </cfRule>
    <cfRule type="cellIs" dxfId="167" priority="2" stopIfTrue="1" operator="equal">
      <formula>""</formula>
    </cfRule>
  </conditionalFormatting>
  <conditionalFormatting sqref="J3:BQ3">
    <cfRule type="cellIs" dxfId="166" priority="3" operator="equal">
      <formula>"PPA ext."</formula>
    </cfRule>
    <cfRule type="cellIs" dxfId="165" priority="4" operator="equal">
      <formula>"Delay"</formula>
    </cfRule>
    <cfRule type="cellIs" dxfId="164" priority="5" operator="equal">
      <formula>"Fin Close"</formula>
    </cfRule>
    <cfRule type="cellIs" dxfId="163" priority="6" stopIfTrue="1" operator="equal">
      <formula>"Construction"</formula>
    </cfRule>
    <cfRule type="cellIs" dxfId="162" priority="7" stopIfTrue="1" operator="equal">
      <formula>"Operations"</formula>
    </cfRule>
  </conditionalFormatting>
  <printOptions headings="1"/>
  <pageMargins left="0.75" right="0.75" top="1" bottom="1" header="0.5" footer="0.5"/>
  <pageSetup paperSize="9" scale="55" orientation="landscape" blackAndWhite="1"/>
  <headerFooter>
    <oddHeader>&amp;LPROJECT [XXX]&amp;CSheet:&amp;A&amp;RSTRICTLY CONFIDENTIAL</oddHeader>
    <oddFooter>&amp;L&amp;F ( Printed on &amp;D at &amp;T )&amp;RPage &amp;P of &amp;N</oddFooter>
  </headerFooter>
  <customProperties>
    <customPr name="MMSheetType"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tabColor rgb="FFFFFF99"/>
    <outlinePr summaryBelow="0" summaryRight="0"/>
  </sheetPr>
  <dimension ref="A1:O5"/>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8" customWidth="1"/>
    <col min="3" max="3" width="1.44140625" style="55" customWidth="1"/>
    <col min="4" max="4" width="1.44140625" style="167" customWidth="1"/>
    <col min="5" max="5" width="71.44140625" style="52" customWidth="1"/>
    <col min="6" max="6" width="16.33203125" style="52" customWidth="1"/>
    <col min="7" max="8" width="15.109375" style="52" customWidth="1"/>
    <col min="9" max="9" width="3.44140625" style="52" customWidth="1"/>
    <col min="10" max="15" width="15.109375" style="52" customWidth="1"/>
    <col min="16" max="16" width="15.109375" style="52" hidden="1" customWidth="1"/>
    <col min="17" max="16384" width="15.109375" style="52" hidden="1"/>
  </cols>
  <sheetData>
    <row r="1" spans="1:15" s="61" customFormat="1" ht="25">
      <c r="A1" s="39" t="str">
        <f ca="1" xml:space="preserve"> RIGHT(CELL("filename", A1), LEN(CELL("filename", A1)) - SEARCH("]", CELL("filename", A1)))</f>
        <v>InpT</v>
      </c>
      <c r="B1" s="74"/>
      <c r="C1" s="73"/>
      <c r="D1" s="196"/>
      <c r="F1" s="46" t="str">
        <f>HYPERLINK("#Contents!A1","Go to contents")</f>
        <v>Go to contents</v>
      </c>
      <c r="H1" s="54"/>
      <c r="J1" s="54"/>
    </row>
    <row r="2" spans="1:15" s="49" customFormat="1">
      <c r="A2" s="53"/>
      <c r="B2" s="53"/>
      <c r="C2" s="75"/>
      <c r="D2" s="157"/>
      <c r="E2" s="178" t="s">
        <v>183</v>
      </c>
      <c r="F2" s="45">
        <f ca="1" xml:space="preserve"> 'Model Checks and Alerts'!F11</f>
        <v>0</v>
      </c>
      <c r="G2" s="51" t="s">
        <v>82</v>
      </c>
      <c r="H2" s="20"/>
      <c r="I2" s="20"/>
      <c r="J2" s="8"/>
      <c r="K2" s="8"/>
      <c r="L2" s="8"/>
      <c r="M2" s="8"/>
      <c r="N2" s="8"/>
      <c r="O2" s="8"/>
    </row>
    <row r="3" spans="1:15" s="49" customFormat="1">
      <c r="A3" s="53"/>
      <c r="B3" s="53"/>
      <c r="C3" s="75"/>
      <c r="D3" s="157"/>
      <c r="E3" s="7" t="s">
        <v>120</v>
      </c>
      <c r="F3" s="45"/>
      <c r="G3" s="51" t="s">
        <v>58</v>
      </c>
      <c r="H3" s="20"/>
      <c r="I3" s="20"/>
      <c r="J3" s="9"/>
      <c r="K3" s="9"/>
      <c r="L3" s="9"/>
      <c r="M3" s="9"/>
      <c r="N3" s="9"/>
      <c r="O3" s="9"/>
    </row>
    <row r="4" spans="1:15" s="49" customFormat="1">
      <c r="A4" s="53"/>
      <c r="B4" s="53"/>
      <c r="C4" s="75"/>
      <c r="D4" s="157"/>
      <c r="E4" s="19" t="s">
        <v>184</v>
      </c>
      <c r="F4" s="52"/>
      <c r="G4" s="52"/>
      <c r="H4" s="20"/>
      <c r="I4" s="20"/>
      <c r="J4" s="19"/>
      <c r="K4" s="19"/>
      <c r="L4" s="19"/>
      <c r="M4" s="19"/>
      <c r="N4" s="19"/>
      <c r="O4" s="19"/>
    </row>
    <row r="5" spans="1:15" s="49" customFormat="1">
      <c r="A5" s="53"/>
      <c r="B5" s="53"/>
      <c r="C5" s="75"/>
      <c r="D5" s="157"/>
      <c r="E5" s="7" t="s">
        <v>174</v>
      </c>
      <c r="F5" s="28"/>
      <c r="G5" s="28" t="s">
        <v>131</v>
      </c>
      <c r="H5" s="28"/>
      <c r="I5" s="20"/>
      <c r="J5" s="7"/>
      <c r="K5" s="7"/>
      <c r="L5" s="7"/>
      <c r="M5" s="7"/>
      <c r="N5" s="7"/>
      <c r="O5" s="7"/>
    </row>
  </sheetData>
  <conditionalFormatting sqref="F2:F3">
    <cfRule type="cellIs" dxfId="161" priority="1" stopIfTrue="1" operator="notEqual">
      <formula>0</formula>
    </cfRule>
    <cfRule type="cellIs" dxfId="160" priority="2" stopIfTrue="1" operator="equal">
      <formula>""</formula>
    </cfRule>
  </conditionalFormatting>
  <conditionalFormatting sqref="J3:O3">
    <cfRule type="cellIs" dxfId="159" priority="3" operator="equal">
      <formula>"PPA ext."</formula>
    </cfRule>
    <cfRule type="cellIs" dxfId="158" priority="4" operator="equal">
      <formula>"Delay"</formula>
    </cfRule>
    <cfRule type="cellIs" dxfId="157" priority="5" operator="equal">
      <formula>"Fin Close"</formula>
    </cfRule>
    <cfRule type="cellIs" dxfId="156" priority="6" stopIfTrue="1" operator="equal">
      <formula>"Construction"</formula>
    </cfRule>
    <cfRule type="cellIs" dxfId="155" priority="7" stopIfTrue="1" operator="equal">
      <formula>"Operations"</formula>
    </cfRule>
  </conditionalFormatting>
  <printOptions headings="1"/>
  <pageMargins left="0.75" right="0.75" top="1" bottom="1" header="0.5" footer="0.5"/>
  <pageSetup paperSize="9" scale="55" orientation="landscape" blackAndWhite="1"/>
  <headerFooter>
    <oddHeader>&amp;LPROJECT [XXX]&amp;CSheet:&amp;A&amp;RSTRICTLY CONFIDENTIAL</oddHeader>
    <oddFooter>&amp;L&amp;F ( Printed on &amp;D at &amp;T )&amp;RPage &amp;P of &amp;N</oddFooter>
  </headerFooter>
  <customProperties>
    <customPr name="MMSheetType"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outlinePr summaryBelow="0" summaryRight="0"/>
  </sheetPr>
  <dimension ref="A1:BQ229"/>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2"/>
  <cols>
    <col min="1" max="2" width="1.44140625" style="28" customWidth="1"/>
    <col min="3" max="3" width="1.44140625" style="55" customWidth="1"/>
    <col min="4" max="4" width="1.44140625" style="85" customWidth="1"/>
    <col min="5" max="5" width="72.6640625" style="52" bestFit="1" customWidth="1"/>
    <col min="6" max="6" width="20.5546875" style="52" bestFit="1" customWidth="1"/>
    <col min="7" max="7" width="13.21875" style="52" bestFit="1" customWidth="1"/>
    <col min="8" max="8" width="10" style="52" bestFit="1" customWidth="1"/>
    <col min="9" max="9" width="3.44140625" style="52" customWidth="1"/>
    <col min="10" max="10" width="12.21875" style="52" bestFit="1" customWidth="1"/>
    <col min="11" max="11" width="12.109375" style="52" bestFit="1" customWidth="1"/>
    <col min="12" max="12" width="12.33203125" style="52" bestFit="1" customWidth="1"/>
    <col min="13" max="13" width="12.109375" style="52" bestFit="1" customWidth="1"/>
    <col min="14" max="14" width="12.21875" style="52" bestFit="1" customWidth="1"/>
    <col min="15" max="15" width="12.33203125" style="52" bestFit="1" customWidth="1"/>
    <col min="16" max="16" width="12.21875" style="52" bestFit="1" customWidth="1"/>
    <col min="17" max="17" width="11.886718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21875" style="52" bestFit="1" customWidth="1"/>
    <col min="23" max="23" width="11.88671875" style="52" bestFit="1" customWidth="1"/>
    <col min="24" max="24" width="12.33203125" style="52" bestFit="1" customWidth="1"/>
    <col min="25" max="25" width="12.109375" style="52" bestFit="1" customWidth="1"/>
    <col min="26" max="26" width="12.21875" style="52" bestFit="1" customWidth="1"/>
    <col min="27" max="27" width="12.33203125" style="52" bestFit="1" customWidth="1"/>
    <col min="28" max="28" width="12.21875" style="52" bestFit="1" customWidth="1"/>
    <col min="29" max="29" width="11.886718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Time</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t="shared" ref="J2:BQ2" si="0" xml:space="preserve"> J$25</f>
        <v>45016</v>
      </c>
      <c r="K2" s="8">
        <f t="shared" si="0"/>
        <v>45046</v>
      </c>
      <c r="L2" s="8">
        <f t="shared" si="0"/>
        <v>45077</v>
      </c>
      <c r="M2" s="8">
        <f t="shared" si="0"/>
        <v>45107</v>
      </c>
      <c r="N2" s="8">
        <f t="shared" si="0"/>
        <v>45138</v>
      </c>
      <c r="O2" s="8">
        <f t="shared" si="0"/>
        <v>45169</v>
      </c>
      <c r="P2" s="8">
        <f t="shared" si="0"/>
        <v>45199</v>
      </c>
      <c r="Q2" s="8">
        <f t="shared" si="0"/>
        <v>45230</v>
      </c>
      <c r="R2" s="8">
        <f t="shared" si="0"/>
        <v>45260</v>
      </c>
      <c r="S2" s="8">
        <f t="shared" si="0"/>
        <v>45291</v>
      </c>
      <c r="T2" s="8">
        <f t="shared" si="0"/>
        <v>45322</v>
      </c>
      <c r="U2" s="8">
        <f t="shared" si="0"/>
        <v>45351</v>
      </c>
      <c r="V2" s="8">
        <f t="shared" si="0"/>
        <v>45382</v>
      </c>
      <c r="W2" s="8">
        <f t="shared" si="0"/>
        <v>45412</v>
      </c>
      <c r="X2" s="8">
        <f t="shared" si="0"/>
        <v>45443</v>
      </c>
      <c r="Y2" s="8">
        <f t="shared" si="0"/>
        <v>45473</v>
      </c>
      <c r="Z2" s="8">
        <f t="shared" si="0"/>
        <v>45504</v>
      </c>
      <c r="AA2" s="8">
        <f t="shared" si="0"/>
        <v>45535</v>
      </c>
      <c r="AB2" s="8">
        <f t="shared" si="0"/>
        <v>45565</v>
      </c>
      <c r="AC2" s="8">
        <f t="shared" si="0"/>
        <v>45596</v>
      </c>
      <c r="AD2" s="8">
        <f t="shared" si="0"/>
        <v>45626</v>
      </c>
      <c r="AE2" s="8">
        <f t="shared" si="0"/>
        <v>45657</v>
      </c>
      <c r="AF2" s="8">
        <f t="shared" si="0"/>
        <v>45688</v>
      </c>
      <c r="AG2" s="8">
        <f t="shared" si="0"/>
        <v>45716</v>
      </c>
      <c r="AH2" s="8">
        <f t="shared" si="0"/>
        <v>45747</v>
      </c>
      <c r="AI2" s="8">
        <f t="shared" si="0"/>
        <v>45777</v>
      </c>
      <c r="AJ2" s="8">
        <f t="shared" si="0"/>
        <v>45808</v>
      </c>
      <c r="AK2" s="8">
        <f t="shared" si="0"/>
        <v>45838</v>
      </c>
      <c r="AL2" s="8">
        <f t="shared" si="0"/>
        <v>45869</v>
      </c>
      <c r="AM2" s="8">
        <f t="shared" si="0"/>
        <v>45900</v>
      </c>
      <c r="AN2" s="8">
        <f t="shared" si="0"/>
        <v>45930</v>
      </c>
      <c r="AO2" s="8">
        <f t="shared" si="0"/>
        <v>45961</v>
      </c>
      <c r="AP2" s="8">
        <f t="shared" si="0"/>
        <v>45991</v>
      </c>
      <c r="AQ2" s="8">
        <f t="shared" si="0"/>
        <v>46022</v>
      </c>
      <c r="AR2" s="8">
        <f t="shared" si="0"/>
        <v>46053</v>
      </c>
      <c r="AS2" s="8">
        <f t="shared" si="0"/>
        <v>46081</v>
      </c>
      <c r="AT2" s="8">
        <f t="shared" si="0"/>
        <v>46112</v>
      </c>
      <c r="AU2" s="8">
        <f t="shared" si="0"/>
        <v>46142</v>
      </c>
      <c r="AV2" s="8">
        <f t="shared" si="0"/>
        <v>46173</v>
      </c>
      <c r="AW2" s="8">
        <f t="shared" si="0"/>
        <v>46203</v>
      </c>
      <c r="AX2" s="8">
        <f t="shared" si="0"/>
        <v>46234</v>
      </c>
      <c r="AY2" s="8">
        <f t="shared" si="0"/>
        <v>46265</v>
      </c>
      <c r="AZ2" s="8">
        <f t="shared" si="0"/>
        <v>46295</v>
      </c>
      <c r="BA2" s="8">
        <f t="shared" si="0"/>
        <v>46326</v>
      </c>
      <c r="BB2" s="8">
        <f t="shared" si="0"/>
        <v>46356</v>
      </c>
      <c r="BC2" s="8">
        <f t="shared" si="0"/>
        <v>46387</v>
      </c>
      <c r="BD2" s="8">
        <f t="shared" si="0"/>
        <v>46418</v>
      </c>
      <c r="BE2" s="8">
        <f t="shared" si="0"/>
        <v>46446</v>
      </c>
      <c r="BF2" s="8">
        <f t="shared" si="0"/>
        <v>46477</v>
      </c>
      <c r="BG2" s="8">
        <f t="shared" si="0"/>
        <v>46507</v>
      </c>
      <c r="BH2" s="8">
        <f t="shared" si="0"/>
        <v>46538</v>
      </c>
      <c r="BI2" s="8">
        <f t="shared" si="0"/>
        <v>46568</v>
      </c>
      <c r="BJ2" s="8">
        <f t="shared" si="0"/>
        <v>46599</v>
      </c>
      <c r="BK2" s="8">
        <f t="shared" si="0"/>
        <v>46630</v>
      </c>
      <c r="BL2" s="8">
        <f t="shared" si="0"/>
        <v>46660</v>
      </c>
      <c r="BM2" s="8">
        <f t="shared" si="0"/>
        <v>46691</v>
      </c>
      <c r="BN2" s="8">
        <f t="shared" si="0"/>
        <v>46721</v>
      </c>
      <c r="BO2" s="8">
        <f t="shared" si="0"/>
        <v>46752</v>
      </c>
      <c r="BP2" s="8">
        <f t="shared" si="0"/>
        <v>46783</v>
      </c>
      <c r="BQ2" s="8">
        <f t="shared" si="0"/>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t="shared" ref="J4:BQ4" si="1" xml:space="preserve"> J$33</f>
        <v>2023</v>
      </c>
      <c r="K4" s="19">
        <f t="shared" si="1"/>
        <v>2023</v>
      </c>
      <c r="L4" s="19">
        <f t="shared" si="1"/>
        <v>2023</v>
      </c>
      <c r="M4" s="19">
        <f t="shared" si="1"/>
        <v>2023</v>
      </c>
      <c r="N4" s="19">
        <f t="shared" si="1"/>
        <v>2023</v>
      </c>
      <c r="O4" s="19">
        <f t="shared" si="1"/>
        <v>2023</v>
      </c>
      <c r="P4" s="19">
        <f t="shared" si="1"/>
        <v>2023</v>
      </c>
      <c r="Q4" s="19">
        <f t="shared" si="1"/>
        <v>2023</v>
      </c>
      <c r="R4" s="19">
        <f t="shared" si="1"/>
        <v>2023</v>
      </c>
      <c r="S4" s="19">
        <f t="shared" si="1"/>
        <v>2023</v>
      </c>
      <c r="T4" s="19">
        <f t="shared" si="1"/>
        <v>2024</v>
      </c>
      <c r="U4" s="19">
        <f t="shared" si="1"/>
        <v>2024</v>
      </c>
      <c r="V4" s="19">
        <f t="shared" si="1"/>
        <v>2024</v>
      </c>
      <c r="W4" s="19">
        <f t="shared" si="1"/>
        <v>2024</v>
      </c>
      <c r="X4" s="19">
        <f t="shared" si="1"/>
        <v>2024</v>
      </c>
      <c r="Y4" s="19">
        <f t="shared" si="1"/>
        <v>2024</v>
      </c>
      <c r="Z4" s="19">
        <f t="shared" si="1"/>
        <v>2024</v>
      </c>
      <c r="AA4" s="19">
        <f t="shared" si="1"/>
        <v>2024</v>
      </c>
      <c r="AB4" s="19">
        <f t="shared" si="1"/>
        <v>2024</v>
      </c>
      <c r="AC4" s="19">
        <f t="shared" si="1"/>
        <v>2024</v>
      </c>
      <c r="AD4" s="19">
        <f t="shared" si="1"/>
        <v>2024</v>
      </c>
      <c r="AE4" s="19">
        <f t="shared" si="1"/>
        <v>2024</v>
      </c>
      <c r="AF4" s="19">
        <f t="shared" si="1"/>
        <v>2025</v>
      </c>
      <c r="AG4" s="19">
        <f t="shared" si="1"/>
        <v>2025</v>
      </c>
      <c r="AH4" s="19">
        <f t="shared" si="1"/>
        <v>2025</v>
      </c>
      <c r="AI4" s="19">
        <f t="shared" si="1"/>
        <v>2025</v>
      </c>
      <c r="AJ4" s="19">
        <f t="shared" si="1"/>
        <v>2025</v>
      </c>
      <c r="AK4" s="19">
        <f t="shared" si="1"/>
        <v>2025</v>
      </c>
      <c r="AL4" s="19">
        <f t="shared" si="1"/>
        <v>2025</v>
      </c>
      <c r="AM4" s="19">
        <f t="shared" si="1"/>
        <v>2025</v>
      </c>
      <c r="AN4" s="19">
        <f t="shared" si="1"/>
        <v>2025</v>
      </c>
      <c r="AO4" s="19">
        <f t="shared" si="1"/>
        <v>2025</v>
      </c>
      <c r="AP4" s="19">
        <f t="shared" si="1"/>
        <v>2025</v>
      </c>
      <c r="AQ4" s="19">
        <f t="shared" si="1"/>
        <v>2025</v>
      </c>
      <c r="AR4" s="19">
        <f t="shared" si="1"/>
        <v>2026</v>
      </c>
      <c r="AS4" s="19">
        <f t="shared" si="1"/>
        <v>2026</v>
      </c>
      <c r="AT4" s="19">
        <f t="shared" si="1"/>
        <v>2026</v>
      </c>
      <c r="AU4" s="19">
        <f t="shared" si="1"/>
        <v>2026</v>
      </c>
      <c r="AV4" s="19">
        <f t="shared" si="1"/>
        <v>2026</v>
      </c>
      <c r="AW4" s="19">
        <f t="shared" si="1"/>
        <v>2026</v>
      </c>
      <c r="AX4" s="19">
        <f t="shared" si="1"/>
        <v>2026</v>
      </c>
      <c r="AY4" s="19">
        <f t="shared" si="1"/>
        <v>2026</v>
      </c>
      <c r="AZ4" s="19">
        <f t="shared" si="1"/>
        <v>2026</v>
      </c>
      <c r="BA4" s="19">
        <f t="shared" si="1"/>
        <v>2026</v>
      </c>
      <c r="BB4" s="19">
        <f t="shared" si="1"/>
        <v>2026</v>
      </c>
      <c r="BC4" s="19">
        <f t="shared" si="1"/>
        <v>2026</v>
      </c>
      <c r="BD4" s="19">
        <f t="shared" si="1"/>
        <v>2027</v>
      </c>
      <c r="BE4" s="19">
        <f t="shared" si="1"/>
        <v>2027</v>
      </c>
      <c r="BF4" s="19">
        <f t="shared" si="1"/>
        <v>2027</v>
      </c>
      <c r="BG4" s="19">
        <f t="shared" si="1"/>
        <v>2027</v>
      </c>
      <c r="BH4" s="19">
        <f t="shared" si="1"/>
        <v>2027</v>
      </c>
      <c r="BI4" s="19">
        <f t="shared" si="1"/>
        <v>2027</v>
      </c>
      <c r="BJ4" s="19">
        <f t="shared" si="1"/>
        <v>2027</v>
      </c>
      <c r="BK4" s="19">
        <f t="shared" si="1"/>
        <v>2027</v>
      </c>
      <c r="BL4" s="19">
        <f t="shared" si="1"/>
        <v>2027</v>
      </c>
      <c r="BM4" s="19">
        <f t="shared" si="1"/>
        <v>2027</v>
      </c>
      <c r="BN4" s="19">
        <f t="shared" si="1"/>
        <v>2027</v>
      </c>
      <c r="BO4" s="19">
        <f t="shared" si="1"/>
        <v>2027</v>
      </c>
      <c r="BP4" s="19">
        <f t="shared" si="1"/>
        <v>2028</v>
      </c>
      <c r="BQ4" s="19">
        <f t="shared" si="1"/>
        <v>2028</v>
      </c>
    </row>
    <row r="5" spans="1:69" s="32" customFormat="1">
      <c r="A5" s="53"/>
      <c r="B5" s="53"/>
      <c r="C5" s="75"/>
      <c r="D5" s="78"/>
      <c r="E5" s="20" t="s">
        <v>174</v>
      </c>
      <c r="F5" s="28" t="s">
        <v>141</v>
      </c>
      <c r="G5" s="28" t="s">
        <v>131</v>
      </c>
      <c r="H5" s="28" t="s">
        <v>119</v>
      </c>
      <c r="I5" s="20"/>
      <c r="J5" s="7">
        <f t="shared" ref="J5:BQ5" si="2" xml:space="preserve"> J$37</f>
        <v>1</v>
      </c>
      <c r="K5" s="7">
        <f t="shared" si="2"/>
        <v>2</v>
      </c>
      <c r="L5" s="7">
        <f t="shared" si="2"/>
        <v>3</v>
      </c>
      <c r="M5" s="7">
        <f t="shared" si="2"/>
        <v>4</v>
      </c>
      <c r="N5" s="7">
        <f t="shared" si="2"/>
        <v>5</v>
      </c>
      <c r="O5" s="7">
        <f t="shared" si="2"/>
        <v>6</v>
      </c>
      <c r="P5" s="7">
        <f t="shared" si="2"/>
        <v>7</v>
      </c>
      <c r="Q5" s="7">
        <f t="shared" si="2"/>
        <v>8</v>
      </c>
      <c r="R5" s="7">
        <f t="shared" si="2"/>
        <v>9</v>
      </c>
      <c r="S5" s="7">
        <f t="shared" si="2"/>
        <v>10</v>
      </c>
      <c r="T5" s="7">
        <f t="shared" si="2"/>
        <v>11</v>
      </c>
      <c r="U5" s="7">
        <f t="shared" si="2"/>
        <v>12</v>
      </c>
      <c r="V5" s="7">
        <f t="shared" si="2"/>
        <v>13</v>
      </c>
      <c r="W5" s="7">
        <f t="shared" si="2"/>
        <v>14</v>
      </c>
      <c r="X5" s="7">
        <f t="shared" si="2"/>
        <v>15</v>
      </c>
      <c r="Y5" s="7">
        <f t="shared" si="2"/>
        <v>16</v>
      </c>
      <c r="Z5" s="7">
        <f t="shared" si="2"/>
        <v>17</v>
      </c>
      <c r="AA5" s="7">
        <f t="shared" si="2"/>
        <v>18</v>
      </c>
      <c r="AB5" s="7">
        <f t="shared" si="2"/>
        <v>19</v>
      </c>
      <c r="AC5" s="7">
        <f t="shared" si="2"/>
        <v>20</v>
      </c>
      <c r="AD5" s="7">
        <f t="shared" si="2"/>
        <v>21</v>
      </c>
      <c r="AE5" s="7">
        <f t="shared" si="2"/>
        <v>22</v>
      </c>
      <c r="AF5" s="7">
        <f t="shared" si="2"/>
        <v>23</v>
      </c>
      <c r="AG5" s="7">
        <f t="shared" si="2"/>
        <v>24</v>
      </c>
      <c r="AH5" s="7">
        <f t="shared" si="2"/>
        <v>25</v>
      </c>
      <c r="AI5" s="7">
        <f t="shared" si="2"/>
        <v>26</v>
      </c>
      <c r="AJ5" s="7">
        <f t="shared" si="2"/>
        <v>27</v>
      </c>
      <c r="AK5" s="7">
        <f t="shared" si="2"/>
        <v>28</v>
      </c>
      <c r="AL5" s="7">
        <f t="shared" si="2"/>
        <v>29</v>
      </c>
      <c r="AM5" s="7">
        <f t="shared" si="2"/>
        <v>30</v>
      </c>
      <c r="AN5" s="7">
        <f t="shared" si="2"/>
        <v>31</v>
      </c>
      <c r="AO5" s="7">
        <f t="shared" si="2"/>
        <v>32</v>
      </c>
      <c r="AP5" s="7">
        <f t="shared" si="2"/>
        <v>33</v>
      </c>
      <c r="AQ5" s="7">
        <f t="shared" si="2"/>
        <v>34</v>
      </c>
      <c r="AR5" s="7">
        <f t="shared" si="2"/>
        <v>35</v>
      </c>
      <c r="AS5" s="7">
        <f t="shared" si="2"/>
        <v>36</v>
      </c>
      <c r="AT5" s="7">
        <f t="shared" si="2"/>
        <v>37</v>
      </c>
      <c r="AU5" s="7">
        <f t="shared" si="2"/>
        <v>38</v>
      </c>
      <c r="AV5" s="7">
        <f t="shared" si="2"/>
        <v>39</v>
      </c>
      <c r="AW5" s="7">
        <f t="shared" si="2"/>
        <v>40</v>
      </c>
      <c r="AX5" s="7">
        <f t="shared" si="2"/>
        <v>41</v>
      </c>
      <c r="AY5" s="7">
        <f t="shared" si="2"/>
        <v>42</v>
      </c>
      <c r="AZ5" s="7">
        <f t="shared" si="2"/>
        <v>43</v>
      </c>
      <c r="BA5" s="7">
        <f t="shared" si="2"/>
        <v>44</v>
      </c>
      <c r="BB5" s="7">
        <f t="shared" si="2"/>
        <v>45</v>
      </c>
      <c r="BC5" s="7">
        <f t="shared" si="2"/>
        <v>46</v>
      </c>
      <c r="BD5" s="7">
        <f t="shared" si="2"/>
        <v>47</v>
      </c>
      <c r="BE5" s="7">
        <f t="shared" si="2"/>
        <v>48</v>
      </c>
      <c r="BF5" s="7">
        <f t="shared" si="2"/>
        <v>49</v>
      </c>
      <c r="BG5" s="7">
        <f t="shared" si="2"/>
        <v>50</v>
      </c>
      <c r="BH5" s="7">
        <f t="shared" si="2"/>
        <v>51</v>
      </c>
      <c r="BI5" s="7">
        <f t="shared" si="2"/>
        <v>52</v>
      </c>
      <c r="BJ5" s="7">
        <f t="shared" si="2"/>
        <v>53</v>
      </c>
      <c r="BK5" s="7">
        <f t="shared" si="2"/>
        <v>54</v>
      </c>
      <c r="BL5" s="7">
        <f t="shared" si="2"/>
        <v>55</v>
      </c>
      <c r="BM5" s="7">
        <f t="shared" si="2"/>
        <v>56</v>
      </c>
      <c r="BN5" s="7">
        <f t="shared" si="2"/>
        <v>57</v>
      </c>
      <c r="BO5" s="7">
        <f t="shared" si="2"/>
        <v>58</v>
      </c>
      <c r="BP5" s="7">
        <f t="shared" si="2"/>
        <v>59</v>
      </c>
      <c r="BQ5" s="7">
        <f t="shared" si="2"/>
        <v>60</v>
      </c>
    </row>
    <row r="6" spans="1:69" s="38" customFormat="1">
      <c r="A6" s="28"/>
      <c r="B6" s="28"/>
      <c r="C6" s="55"/>
      <c r="D6" s="86"/>
      <c r="F6" s="28"/>
      <c r="G6" s="28"/>
      <c r="H6" s="28"/>
    </row>
    <row r="8" spans="1:69">
      <c r="B8" s="28" t="s">
        <v>72</v>
      </c>
    </row>
    <row r="9" spans="1:69" outlineLevel="1">
      <c r="A9" s="21"/>
      <c r="B9" s="21"/>
      <c r="C9" s="33"/>
      <c r="D9" s="34"/>
      <c r="E9" s="40" t="str">
        <f xml:space="preserve">  InpC!E$38</f>
        <v>Start date</v>
      </c>
      <c r="F9" s="40">
        <f xml:space="preserve">  InpC!F$38</f>
        <v>44986</v>
      </c>
      <c r="G9" s="40" t="str">
        <f xml:space="preserve">  InpC!G$38</f>
        <v>date</v>
      </c>
      <c r="M9" s="11"/>
    </row>
    <row r="10" spans="1:69" outlineLevel="1">
      <c r="A10" s="21"/>
      <c r="B10" s="21"/>
      <c r="C10" s="33"/>
      <c r="D10" s="34"/>
      <c r="E10" s="3" t="str">
        <f xml:space="preserve">  InpC!E$37</f>
        <v>Financial year end month</v>
      </c>
      <c r="F10" s="3">
        <f xml:space="preserve">  InpC!F$37</f>
        <v>12</v>
      </c>
      <c r="G10" s="3" t="str">
        <f xml:space="preserve">  InpC!G$37</f>
        <v>month</v>
      </c>
      <c r="M10" s="2"/>
    </row>
    <row r="11" spans="1:69" outlineLevel="1">
      <c r="E11" s="52" t="s">
        <v>72</v>
      </c>
      <c r="F11" s="2">
        <f xml:space="preserve">  IF( MONTH( $F9 ) &lt;= $F10, YEAR( $F9 ), YEAR( $F9 ) + 1 )</f>
        <v>2023</v>
      </c>
      <c r="M11" s="2"/>
    </row>
    <row r="14" spans="1:69">
      <c r="B14" s="28" t="s">
        <v>21</v>
      </c>
    </row>
    <row r="15" spans="1:69" outlineLevel="1">
      <c r="A15" s="21"/>
      <c r="B15" s="21"/>
      <c r="C15" s="33"/>
      <c r="D15" s="34"/>
      <c r="E15" s="40" t="str">
        <f xml:space="preserve">  InpC!E$38</f>
        <v>Start date</v>
      </c>
      <c r="F15" s="40">
        <f xml:space="preserve">  InpC!F$38</f>
        <v>44986</v>
      </c>
      <c r="G15" s="40" t="str">
        <f xml:space="preserve">  InpC!G$38</f>
        <v>date</v>
      </c>
      <c r="M15" s="11"/>
    </row>
    <row r="16" spans="1:69" outlineLevel="1">
      <c r="A16" s="21"/>
      <c r="B16" s="21"/>
      <c r="C16" s="33"/>
      <c r="D16" s="34"/>
      <c r="E16" s="3" t="str">
        <f xml:space="preserve">  InpC!E$41</f>
        <v>Months per period (Primary)</v>
      </c>
      <c r="F16" s="3">
        <f xml:space="preserve">  InpC!F$41</f>
        <v>1</v>
      </c>
      <c r="G16" s="3" t="str">
        <f xml:space="preserve">  InpC!G$41</f>
        <v>month</v>
      </c>
      <c r="M16" s="2"/>
    </row>
    <row r="17" spans="1:69" outlineLevel="1">
      <c r="E17" s="2" t="str">
        <f t="shared" ref="E17:BQ17" si="3" xml:space="preserve">  E$37</f>
        <v>Period number</v>
      </c>
      <c r="F17" s="2">
        <f t="shared" si="3"/>
        <v>0</v>
      </c>
      <c r="G17" s="2">
        <f t="shared" si="3"/>
        <v>0</v>
      </c>
      <c r="H17" s="2">
        <f t="shared" si="3"/>
        <v>1830</v>
      </c>
      <c r="I17" s="2">
        <f t="shared" si="3"/>
        <v>0</v>
      </c>
      <c r="J17" s="2">
        <f t="shared" si="3"/>
        <v>1</v>
      </c>
      <c r="K17" s="2">
        <f t="shared" si="3"/>
        <v>2</v>
      </c>
      <c r="L17" s="2">
        <f t="shared" si="3"/>
        <v>3</v>
      </c>
      <c r="M17" s="2">
        <f t="shared" si="3"/>
        <v>4</v>
      </c>
      <c r="N17" s="2">
        <f t="shared" si="3"/>
        <v>5</v>
      </c>
      <c r="O17" s="2">
        <f t="shared" si="3"/>
        <v>6</v>
      </c>
      <c r="P17" s="2">
        <f t="shared" si="3"/>
        <v>7</v>
      </c>
      <c r="Q17" s="2">
        <f t="shared" si="3"/>
        <v>8</v>
      </c>
      <c r="R17" s="2">
        <f t="shared" si="3"/>
        <v>9</v>
      </c>
      <c r="S17" s="2">
        <f t="shared" si="3"/>
        <v>10</v>
      </c>
      <c r="T17" s="2">
        <f t="shared" si="3"/>
        <v>11</v>
      </c>
      <c r="U17" s="2">
        <f t="shared" si="3"/>
        <v>12</v>
      </c>
      <c r="V17" s="2">
        <f t="shared" si="3"/>
        <v>13</v>
      </c>
      <c r="W17" s="2">
        <f t="shared" si="3"/>
        <v>14</v>
      </c>
      <c r="X17" s="2">
        <f t="shared" si="3"/>
        <v>15</v>
      </c>
      <c r="Y17" s="2">
        <f t="shared" si="3"/>
        <v>16</v>
      </c>
      <c r="Z17" s="2">
        <f t="shared" si="3"/>
        <v>17</v>
      </c>
      <c r="AA17" s="2">
        <f t="shared" si="3"/>
        <v>18</v>
      </c>
      <c r="AB17" s="2">
        <f t="shared" si="3"/>
        <v>19</v>
      </c>
      <c r="AC17" s="2">
        <f t="shared" si="3"/>
        <v>20</v>
      </c>
      <c r="AD17" s="2">
        <f t="shared" si="3"/>
        <v>21</v>
      </c>
      <c r="AE17" s="2">
        <f t="shared" si="3"/>
        <v>22</v>
      </c>
      <c r="AF17" s="2">
        <f t="shared" si="3"/>
        <v>23</v>
      </c>
      <c r="AG17" s="2">
        <f t="shared" si="3"/>
        <v>24</v>
      </c>
      <c r="AH17" s="2">
        <f t="shared" si="3"/>
        <v>25</v>
      </c>
      <c r="AI17" s="2">
        <f t="shared" si="3"/>
        <v>26</v>
      </c>
      <c r="AJ17" s="2">
        <f t="shared" si="3"/>
        <v>27</v>
      </c>
      <c r="AK17" s="2">
        <f t="shared" si="3"/>
        <v>28</v>
      </c>
      <c r="AL17" s="2">
        <f t="shared" si="3"/>
        <v>29</v>
      </c>
      <c r="AM17" s="2">
        <f t="shared" si="3"/>
        <v>30</v>
      </c>
      <c r="AN17" s="2">
        <f t="shared" si="3"/>
        <v>31</v>
      </c>
      <c r="AO17" s="2">
        <f t="shared" si="3"/>
        <v>32</v>
      </c>
      <c r="AP17" s="2">
        <f t="shared" si="3"/>
        <v>33</v>
      </c>
      <c r="AQ17" s="2">
        <f t="shared" si="3"/>
        <v>34</v>
      </c>
      <c r="AR17" s="2">
        <f t="shared" si="3"/>
        <v>35</v>
      </c>
      <c r="AS17" s="2">
        <f t="shared" si="3"/>
        <v>36</v>
      </c>
      <c r="AT17" s="2">
        <f t="shared" si="3"/>
        <v>37</v>
      </c>
      <c r="AU17" s="2">
        <f t="shared" si="3"/>
        <v>38</v>
      </c>
      <c r="AV17" s="2">
        <f t="shared" si="3"/>
        <v>39</v>
      </c>
      <c r="AW17" s="2">
        <f t="shared" si="3"/>
        <v>40</v>
      </c>
      <c r="AX17" s="2">
        <f t="shared" si="3"/>
        <v>41</v>
      </c>
      <c r="AY17" s="2">
        <f t="shared" si="3"/>
        <v>42</v>
      </c>
      <c r="AZ17" s="2">
        <f t="shared" si="3"/>
        <v>43</v>
      </c>
      <c r="BA17" s="2">
        <f t="shared" si="3"/>
        <v>44</v>
      </c>
      <c r="BB17" s="2">
        <f t="shared" si="3"/>
        <v>45</v>
      </c>
      <c r="BC17" s="2">
        <f t="shared" si="3"/>
        <v>46</v>
      </c>
      <c r="BD17" s="2">
        <f t="shared" si="3"/>
        <v>47</v>
      </c>
      <c r="BE17" s="2">
        <f t="shared" si="3"/>
        <v>48</v>
      </c>
      <c r="BF17" s="2">
        <f t="shared" si="3"/>
        <v>49</v>
      </c>
      <c r="BG17" s="2">
        <f t="shared" si="3"/>
        <v>50</v>
      </c>
      <c r="BH17" s="2">
        <f t="shared" si="3"/>
        <v>51</v>
      </c>
      <c r="BI17" s="2">
        <f t="shared" si="3"/>
        <v>52</v>
      </c>
      <c r="BJ17" s="2">
        <f t="shared" si="3"/>
        <v>53</v>
      </c>
      <c r="BK17" s="2">
        <f t="shared" si="3"/>
        <v>54</v>
      </c>
      <c r="BL17" s="2">
        <f t="shared" si="3"/>
        <v>55</v>
      </c>
      <c r="BM17" s="2">
        <f t="shared" si="3"/>
        <v>56</v>
      </c>
      <c r="BN17" s="2">
        <f t="shared" si="3"/>
        <v>57</v>
      </c>
      <c r="BO17" s="2">
        <f t="shared" si="3"/>
        <v>58</v>
      </c>
      <c r="BP17" s="2">
        <f t="shared" si="3"/>
        <v>59</v>
      </c>
      <c r="BQ17" s="2">
        <f t="shared" si="3"/>
        <v>60</v>
      </c>
    </row>
    <row r="18" spans="1:69" outlineLevel="1">
      <c r="E18" s="52" t="s">
        <v>21</v>
      </c>
      <c r="G18" s="52" t="s">
        <v>124</v>
      </c>
      <c r="J18" s="11">
        <f t="shared" ref="J18:BQ18" si="4" xml:space="preserve">  IF( J17 = 1, $F15, EDATE( I18, $F16 ) )</f>
        <v>44986</v>
      </c>
      <c r="K18" s="11">
        <f t="shared" si="4"/>
        <v>45017</v>
      </c>
      <c r="L18" s="11">
        <f t="shared" si="4"/>
        <v>45047</v>
      </c>
      <c r="M18" s="11">
        <f t="shared" si="4"/>
        <v>45078</v>
      </c>
      <c r="N18" s="11">
        <f t="shared" si="4"/>
        <v>45108</v>
      </c>
      <c r="O18" s="11">
        <f t="shared" si="4"/>
        <v>45139</v>
      </c>
      <c r="P18" s="11">
        <f t="shared" si="4"/>
        <v>45170</v>
      </c>
      <c r="Q18" s="11">
        <f t="shared" si="4"/>
        <v>45200</v>
      </c>
      <c r="R18" s="11">
        <f t="shared" si="4"/>
        <v>45231</v>
      </c>
      <c r="S18" s="11">
        <f t="shared" si="4"/>
        <v>45261</v>
      </c>
      <c r="T18" s="11">
        <f t="shared" si="4"/>
        <v>45292</v>
      </c>
      <c r="U18" s="11">
        <f t="shared" si="4"/>
        <v>45323</v>
      </c>
      <c r="V18" s="11">
        <f t="shared" si="4"/>
        <v>45352</v>
      </c>
      <c r="W18" s="11">
        <f t="shared" si="4"/>
        <v>45383</v>
      </c>
      <c r="X18" s="11">
        <f t="shared" si="4"/>
        <v>45413</v>
      </c>
      <c r="Y18" s="11">
        <f t="shared" si="4"/>
        <v>45444</v>
      </c>
      <c r="Z18" s="11">
        <f t="shared" si="4"/>
        <v>45474</v>
      </c>
      <c r="AA18" s="11">
        <f t="shared" si="4"/>
        <v>45505</v>
      </c>
      <c r="AB18" s="11">
        <f t="shared" si="4"/>
        <v>45536</v>
      </c>
      <c r="AC18" s="11">
        <f t="shared" si="4"/>
        <v>45566</v>
      </c>
      <c r="AD18" s="11">
        <f t="shared" si="4"/>
        <v>45597</v>
      </c>
      <c r="AE18" s="11">
        <f t="shared" si="4"/>
        <v>45627</v>
      </c>
      <c r="AF18" s="11">
        <f t="shared" si="4"/>
        <v>45658</v>
      </c>
      <c r="AG18" s="11">
        <f t="shared" si="4"/>
        <v>45689</v>
      </c>
      <c r="AH18" s="11">
        <f t="shared" si="4"/>
        <v>45717</v>
      </c>
      <c r="AI18" s="11">
        <f t="shared" si="4"/>
        <v>45748</v>
      </c>
      <c r="AJ18" s="11">
        <f t="shared" si="4"/>
        <v>45778</v>
      </c>
      <c r="AK18" s="11">
        <f t="shared" si="4"/>
        <v>45809</v>
      </c>
      <c r="AL18" s="11">
        <f t="shared" si="4"/>
        <v>45839</v>
      </c>
      <c r="AM18" s="11">
        <f t="shared" si="4"/>
        <v>45870</v>
      </c>
      <c r="AN18" s="11">
        <f t="shared" si="4"/>
        <v>45901</v>
      </c>
      <c r="AO18" s="11">
        <f t="shared" si="4"/>
        <v>45931</v>
      </c>
      <c r="AP18" s="11">
        <f t="shared" si="4"/>
        <v>45962</v>
      </c>
      <c r="AQ18" s="11">
        <f t="shared" si="4"/>
        <v>45992</v>
      </c>
      <c r="AR18" s="11">
        <f t="shared" si="4"/>
        <v>46023</v>
      </c>
      <c r="AS18" s="11">
        <f t="shared" si="4"/>
        <v>46054</v>
      </c>
      <c r="AT18" s="11">
        <f t="shared" si="4"/>
        <v>46082</v>
      </c>
      <c r="AU18" s="11">
        <f t="shared" si="4"/>
        <v>46113</v>
      </c>
      <c r="AV18" s="11">
        <f t="shared" si="4"/>
        <v>46143</v>
      </c>
      <c r="AW18" s="11">
        <f t="shared" si="4"/>
        <v>46174</v>
      </c>
      <c r="AX18" s="11">
        <f t="shared" si="4"/>
        <v>46204</v>
      </c>
      <c r="AY18" s="11">
        <f t="shared" si="4"/>
        <v>46235</v>
      </c>
      <c r="AZ18" s="11">
        <f t="shared" si="4"/>
        <v>46266</v>
      </c>
      <c r="BA18" s="11">
        <f t="shared" si="4"/>
        <v>46296</v>
      </c>
      <c r="BB18" s="11">
        <f t="shared" si="4"/>
        <v>46327</v>
      </c>
      <c r="BC18" s="11">
        <f t="shared" si="4"/>
        <v>46357</v>
      </c>
      <c r="BD18" s="11">
        <f t="shared" si="4"/>
        <v>46388</v>
      </c>
      <c r="BE18" s="11">
        <f t="shared" si="4"/>
        <v>46419</v>
      </c>
      <c r="BF18" s="11">
        <f t="shared" si="4"/>
        <v>46447</v>
      </c>
      <c r="BG18" s="11">
        <f t="shared" si="4"/>
        <v>46478</v>
      </c>
      <c r="BH18" s="11">
        <f t="shared" si="4"/>
        <v>46508</v>
      </c>
      <c r="BI18" s="11">
        <f t="shared" si="4"/>
        <v>46539</v>
      </c>
      <c r="BJ18" s="11">
        <f t="shared" si="4"/>
        <v>46569</v>
      </c>
      <c r="BK18" s="11">
        <f t="shared" si="4"/>
        <v>46600</v>
      </c>
      <c r="BL18" s="11">
        <f t="shared" si="4"/>
        <v>46631</v>
      </c>
      <c r="BM18" s="11">
        <f t="shared" si="4"/>
        <v>46661</v>
      </c>
      <c r="BN18" s="11">
        <f t="shared" si="4"/>
        <v>46692</v>
      </c>
      <c r="BO18" s="11">
        <f t="shared" si="4"/>
        <v>46722</v>
      </c>
      <c r="BP18" s="11">
        <f t="shared" si="4"/>
        <v>46753</v>
      </c>
      <c r="BQ18" s="11">
        <f t="shared" si="4"/>
        <v>46784</v>
      </c>
    </row>
    <row r="21" spans="1:69">
      <c r="A21" s="28" t="s">
        <v>99</v>
      </c>
    </row>
    <row r="22" spans="1:69" outlineLevel="1">
      <c r="B22" s="28" t="s">
        <v>183</v>
      </c>
    </row>
    <row r="23" spans="1:69" outlineLevel="2">
      <c r="A23" s="21"/>
      <c r="B23" s="21"/>
      <c r="C23" s="33"/>
      <c r="D23" s="34"/>
      <c r="E23" s="3" t="str">
        <f xml:space="preserve">  InpC!E$41</f>
        <v>Months per period (Primary)</v>
      </c>
      <c r="F23" s="3">
        <f xml:space="preserve">  InpC!F$41</f>
        <v>1</v>
      </c>
      <c r="G23" s="3" t="str">
        <f xml:space="preserve">  InpC!G$41</f>
        <v>month</v>
      </c>
      <c r="M23" s="2"/>
    </row>
    <row r="24" spans="1:69" outlineLevel="2">
      <c r="E24" s="11" t="str">
        <f t="shared" ref="E24:BQ24" si="5" xml:space="preserve">  E$18</f>
        <v>Model period start</v>
      </c>
      <c r="F24" s="11">
        <f t="shared" si="5"/>
        <v>0</v>
      </c>
      <c r="G24" s="11" t="str">
        <f t="shared" si="5"/>
        <v>date</v>
      </c>
      <c r="H24" s="11">
        <f t="shared" si="5"/>
        <v>0</v>
      </c>
      <c r="I24" s="11">
        <f t="shared" si="5"/>
        <v>0</v>
      </c>
      <c r="J24" s="11">
        <f t="shared" si="5"/>
        <v>44986</v>
      </c>
      <c r="K24" s="11">
        <f t="shared" si="5"/>
        <v>45017</v>
      </c>
      <c r="L24" s="11">
        <f t="shared" si="5"/>
        <v>45047</v>
      </c>
      <c r="M24" s="11">
        <f t="shared" si="5"/>
        <v>45078</v>
      </c>
      <c r="N24" s="11">
        <f t="shared" si="5"/>
        <v>45108</v>
      </c>
      <c r="O24" s="11">
        <f t="shared" si="5"/>
        <v>45139</v>
      </c>
      <c r="P24" s="11">
        <f t="shared" si="5"/>
        <v>45170</v>
      </c>
      <c r="Q24" s="11">
        <f t="shared" si="5"/>
        <v>45200</v>
      </c>
      <c r="R24" s="11">
        <f t="shared" si="5"/>
        <v>45231</v>
      </c>
      <c r="S24" s="11">
        <f t="shared" si="5"/>
        <v>45261</v>
      </c>
      <c r="T24" s="11">
        <f t="shared" si="5"/>
        <v>45292</v>
      </c>
      <c r="U24" s="11">
        <f t="shared" si="5"/>
        <v>45323</v>
      </c>
      <c r="V24" s="11">
        <f t="shared" si="5"/>
        <v>45352</v>
      </c>
      <c r="W24" s="11">
        <f t="shared" si="5"/>
        <v>45383</v>
      </c>
      <c r="X24" s="11">
        <f t="shared" si="5"/>
        <v>45413</v>
      </c>
      <c r="Y24" s="11">
        <f t="shared" si="5"/>
        <v>45444</v>
      </c>
      <c r="Z24" s="11">
        <f t="shared" si="5"/>
        <v>45474</v>
      </c>
      <c r="AA24" s="11">
        <f t="shared" si="5"/>
        <v>45505</v>
      </c>
      <c r="AB24" s="11">
        <f t="shared" si="5"/>
        <v>45536</v>
      </c>
      <c r="AC24" s="11">
        <f t="shared" si="5"/>
        <v>45566</v>
      </c>
      <c r="AD24" s="11">
        <f t="shared" si="5"/>
        <v>45597</v>
      </c>
      <c r="AE24" s="11">
        <f t="shared" si="5"/>
        <v>45627</v>
      </c>
      <c r="AF24" s="11">
        <f t="shared" si="5"/>
        <v>45658</v>
      </c>
      <c r="AG24" s="11">
        <f t="shared" si="5"/>
        <v>45689</v>
      </c>
      <c r="AH24" s="11">
        <f t="shared" si="5"/>
        <v>45717</v>
      </c>
      <c r="AI24" s="11">
        <f t="shared" si="5"/>
        <v>45748</v>
      </c>
      <c r="AJ24" s="11">
        <f t="shared" si="5"/>
        <v>45778</v>
      </c>
      <c r="AK24" s="11">
        <f t="shared" si="5"/>
        <v>45809</v>
      </c>
      <c r="AL24" s="11">
        <f t="shared" si="5"/>
        <v>45839</v>
      </c>
      <c r="AM24" s="11">
        <f t="shared" si="5"/>
        <v>45870</v>
      </c>
      <c r="AN24" s="11">
        <f t="shared" si="5"/>
        <v>45901</v>
      </c>
      <c r="AO24" s="11">
        <f t="shared" si="5"/>
        <v>45931</v>
      </c>
      <c r="AP24" s="11">
        <f t="shared" si="5"/>
        <v>45962</v>
      </c>
      <c r="AQ24" s="11">
        <f t="shared" si="5"/>
        <v>45992</v>
      </c>
      <c r="AR24" s="11">
        <f t="shared" si="5"/>
        <v>46023</v>
      </c>
      <c r="AS24" s="11">
        <f t="shared" si="5"/>
        <v>46054</v>
      </c>
      <c r="AT24" s="11">
        <f t="shared" si="5"/>
        <v>46082</v>
      </c>
      <c r="AU24" s="11">
        <f t="shared" si="5"/>
        <v>46113</v>
      </c>
      <c r="AV24" s="11">
        <f t="shared" si="5"/>
        <v>46143</v>
      </c>
      <c r="AW24" s="11">
        <f t="shared" si="5"/>
        <v>46174</v>
      </c>
      <c r="AX24" s="11">
        <f t="shared" si="5"/>
        <v>46204</v>
      </c>
      <c r="AY24" s="11">
        <f t="shared" si="5"/>
        <v>46235</v>
      </c>
      <c r="AZ24" s="11">
        <f t="shared" si="5"/>
        <v>46266</v>
      </c>
      <c r="BA24" s="11">
        <f t="shared" si="5"/>
        <v>46296</v>
      </c>
      <c r="BB24" s="11">
        <f t="shared" si="5"/>
        <v>46327</v>
      </c>
      <c r="BC24" s="11">
        <f t="shared" si="5"/>
        <v>46357</v>
      </c>
      <c r="BD24" s="11">
        <f t="shared" si="5"/>
        <v>46388</v>
      </c>
      <c r="BE24" s="11">
        <f t="shared" si="5"/>
        <v>46419</v>
      </c>
      <c r="BF24" s="11">
        <f t="shared" si="5"/>
        <v>46447</v>
      </c>
      <c r="BG24" s="11">
        <f t="shared" si="5"/>
        <v>46478</v>
      </c>
      <c r="BH24" s="11">
        <f t="shared" si="5"/>
        <v>46508</v>
      </c>
      <c r="BI24" s="11">
        <f t="shared" si="5"/>
        <v>46539</v>
      </c>
      <c r="BJ24" s="11">
        <f t="shared" si="5"/>
        <v>46569</v>
      </c>
      <c r="BK24" s="11">
        <f t="shared" si="5"/>
        <v>46600</v>
      </c>
      <c r="BL24" s="11">
        <f t="shared" si="5"/>
        <v>46631</v>
      </c>
      <c r="BM24" s="11">
        <f t="shared" si="5"/>
        <v>46661</v>
      </c>
      <c r="BN24" s="11">
        <f t="shared" si="5"/>
        <v>46692</v>
      </c>
      <c r="BO24" s="11">
        <f t="shared" si="5"/>
        <v>46722</v>
      </c>
      <c r="BP24" s="11">
        <f t="shared" si="5"/>
        <v>46753</v>
      </c>
      <c r="BQ24" s="11">
        <f t="shared" si="5"/>
        <v>46784</v>
      </c>
    </row>
    <row r="25" spans="1:69" outlineLevel="2">
      <c r="A25" s="36"/>
      <c r="B25" s="36"/>
      <c r="C25" s="56"/>
      <c r="D25" s="57"/>
      <c r="E25" s="24" t="s">
        <v>183</v>
      </c>
      <c r="F25" s="24"/>
      <c r="G25" s="24" t="s">
        <v>124</v>
      </c>
      <c r="H25" s="24"/>
      <c r="I25" s="24"/>
      <c r="J25" s="13">
        <f t="shared" ref="J25:BQ25" si="6" xml:space="preserve">  EDATE( J24, $F23 ) - 1</f>
        <v>45016</v>
      </c>
      <c r="K25" s="13">
        <f t="shared" si="6"/>
        <v>45046</v>
      </c>
      <c r="L25" s="13">
        <f t="shared" si="6"/>
        <v>45077</v>
      </c>
      <c r="M25" s="13">
        <f t="shared" si="6"/>
        <v>45107</v>
      </c>
      <c r="N25" s="13">
        <f t="shared" si="6"/>
        <v>45138</v>
      </c>
      <c r="O25" s="13">
        <f t="shared" si="6"/>
        <v>45169</v>
      </c>
      <c r="P25" s="13">
        <f t="shared" si="6"/>
        <v>45199</v>
      </c>
      <c r="Q25" s="13">
        <f t="shared" si="6"/>
        <v>45230</v>
      </c>
      <c r="R25" s="13">
        <f t="shared" si="6"/>
        <v>45260</v>
      </c>
      <c r="S25" s="13">
        <f t="shared" si="6"/>
        <v>45291</v>
      </c>
      <c r="T25" s="13">
        <f t="shared" si="6"/>
        <v>45322</v>
      </c>
      <c r="U25" s="13">
        <f t="shared" si="6"/>
        <v>45351</v>
      </c>
      <c r="V25" s="13">
        <f t="shared" si="6"/>
        <v>45382</v>
      </c>
      <c r="W25" s="13">
        <f t="shared" si="6"/>
        <v>45412</v>
      </c>
      <c r="X25" s="13">
        <f t="shared" si="6"/>
        <v>45443</v>
      </c>
      <c r="Y25" s="13">
        <f t="shared" si="6"/>
        <v>45473</v>
      </c>
      <c r="Z25" s="13">
        <f t="shared" si="6"/>
        <v>45504</v>
      </c>
      <c r="AA25" s="13">
        <f t="shared" si="6"/>
        <v>45535</v>
      </c>
      <c r="AB25" s="13">
        <f t="shared" si="6"/>
        <v>45565</v>
      </c>
      <c r="AC25" s="13">
        <f t="shared" si="6"/>
        <v>45596</v>
      </c>
      <c r="AD25" s="13">
        <f t="shared" si="6"/>
        <v>45626</v>
      </c>
      <c r="AE25" s="13">
        <f t="shared" si="6"/>
        <v>45657</v>
      </c>
      <c r="AF25" s="13">
        <f t="shared" si="6"/>
        <v>45688</v>
      </c>
      <c r="AG25" s="13">
        <f t="shared" si="6"/>
        <v>45716</v>
      </c>
      <c r="AH25" s="13">
        <f t="shared" si="6"/>
        <v>45747</v>
      </c>
      <c r="AI25" s="13">
        <f t="shared" si="6"/>
        <v>45777</v>
      </c>
      <c r="AJ25" s="13">
        <f t="shared" si="6"/>
        <v>45808</v>
      </c>
      <c r="AK25" s="13">
        <f t="shared" si="6"/>
        <v>45838</v>
      </c>
      <c r="AL25" s="13">
        <f t="shared" si="6"/>
        <v>45869</v>
      </c>
      <c r="AM25" s="13">
        <f t="shared" si="6"/>
        <v>45900</v>
      </c>
      <c r="AN25" s="13">
        <f t="shared" si="6"/>
        <v>45930</v>
      </c>
      <c r="AO25" s="13">
        <f t="shared" si="6"/>
        <v>45961</v>
      </c>
      <c r="AP25" s="13">
        <f t="shared" si="6"/>
        <v>45991</v>
      </c>
      <c r="AQ25" s="13">
        <f t="shared" si="6"/>
        <v>46022</v>
      </c>
      <c r="AR25" s="13">
        <f t="shared" si="6"/>
        <v>46053</v>
      </c>
      <c r="AS25" s="13">
        <f t="shared" si="6"/>
        <v>46081</v>
      </c>
      <c r="AT25" s="13">
        <f t="shared" si="6"/>
        <v>46112</v>
      </c>
      <c r="AU25" s="13">
        <f t="shared" si="6"/>
        <v>46142</v>
      </c>
      <c r="AV25" s="13">
        <f t="shared" si="6"/>
        <v>46173</v>
      </c>
      <c r="AW25" s="13">
        <f t="shared" si="6"/>
        <v>46203</v>
      </c>
      <c r="AX25" s="13">
        <f t="shared" si="6"/>
        <v>46234</v>
      </c>
      <c r="AY25" s="13">
        <f t="shared" si="6"/>
        <v>46265</v>
      </c>
      <c r="AZ25" s="13">
        <f t="shared" si="6"/>
        <v>46295</v>
      </c>
      <c r="BA25" s="13">
        <f t="shared" si="6"/>
        <v>46326</v>
      </c>
      <c r="BB25" s="13">
        <f t="shared" si="6"/>
        <v>46356</v>
      </c>
      <c r="BC25" s="13">
        <f t="shared" si="6"/>
        <v>46387</v>
      </c>
      <c r="BD25" s="13">
        <f t="shared" si="6"/>
        <v>46418</v>
      </c>
      <c r="BE25" s="13">
        <f t="shared" si="6"/>
        <v>46446</v>
      </c>
      <c r="BF25" s="13">
        <f t="shared" si="6"/>
        <v>46477</v>
      </c>
      <c r="BG25" s="13">
        <f t="shared" si="6"/>
        <v>46507</v>
      </c>
      <c r="BH25" s="13">
        <f t="shared" si="6"/>
        <v>46538</v>
      </c>
      <c r="BI25" s="13">
        <f t="shared" si="6"/>
        <v>46568</v>
      </c>
      <c r="BJ25" s="13">
        <f t="shared" si="6"/>
        <v>46599</v>
      </c>
      <c r="BK25" s="13">
        <f t="shared" si="6"/>
        <v>46630</v>
      </c>
      <c r="BL25" s="13">
        <f t="shared" si="6"/>
        <v>46660</v>
      </c>
      <c r="BM25" s="13">
        <f t="shared" si="6"/>
        <v>46691</v>
      </c>
      <c r="BN25" s="13">
        <f t="shared" si="6"/>
        <v>46721</v>
      </c>
      <c r="BO25" s="13">
        <f t="shared" si="6"/>
        <v>46752</v>
      </c>
      <c r="BP25" s="13">
        <f t="shared" si="6"/>
        <v>46783</v>
      </c>
      <c r="BQ25" s="13">
        <f t="shared" si="6"/>
        <v>46812</v>
      </c>
    </row>
    <row r="26" spans="1:69" outlineLevel="1"/>
    <row r="27" spans="1:69" outlineLevel="1"/>
    <row r="28" spans="1:69" outlineLevel="1">
      <c r="B28" s="28" t="s">
        <v>184</v>
      </c>
    </row>
    <row r="29" spans="1:69" outlineLevel="2">
      <c r="E29" s="2" t="str">
        <f t="shared" ref="E29:G29" si="7" xml:space="preserve">  E$11</f>
        <v>First modelling column financial year number</v>
      </c>
      <c r="F29" s="2">
        <f t="shared" si="7"/>
        <v>2023</v>
      </c>
      <c r="G29" s="2">
        <f t="shared" si="7"/>
        <v>0</v>
      </c>
      <c r="M29" s="2"/>
    </row>
    <row r="30" spans="1:69" outlineLevel="2">
      <c r="A30" s="21"/>
      <c r="B30" s="21"/>
      <c r="C30" s="33"/>
      <c r="D30" s="34"/>
      <c r="E30" s="3" t="str">
        <f xml:space="preserve">  InpC!E$37</f>
        <v>Financial year end month</v>
      </c>
      <c r="F30" s="3">
        <f xml:space="preserve">  InpC!F$37</f>
        <v>12</v>
      </c>
      <c r="G30" s="3" t="str">
        <f xml:space="preserve">  InpC!G$37</f>
        <v>month</v>
      </c>
      <c r="M30" s="2"/>
    </row>
    <row r="31" spans="1:69" outlineLevel="2">
      <c r="E31" s="2" t="str">
        <f t="shared" ref="E31:BQ31" si="8" xml:space="preserve">  E$37</f>
        <v>Period number</v>
      </c>
      <c r="F31" s="2">
        <f t="shared" si="8"/>
        <v>0</v>
      </c>
      <c r="G31" s="2">
        <f t="shared" si="8"/>
        <v>0</v>
      </c>
      <c r="H31" s="2">
        <f t="shared" si="8"/>
        <v>1830</v>
      </c>
      <c r="I31" s="2">
        <f t="shared" si="8"/>
        <v>0</v>
      </c>
      <c r="J31" s="2">
        <f t="shared" si="8"/>
        <v>1</v>
      </c>
      <c r="K31" s="2">
        <f t="shared" si="8"/>
        <v>2</v>
      </c>
      <c r="L31" s="2">
        <f t="shared" si="8"/>
        <v>3</v>
      </c>
      <c r="M31" s="2">
        <f t="shared" si="8"/>
        <v>4</v>
      </c>
      <c r="N31" s="2">
        <f t="shared" si="8"/>
        <v>5</v>
      </c>
      <c r="O31" s="2">
        <f t="shared" si="8"/>
        <v>6</v>
      </c>
      <c r="P31" s="2">
        <f t="shared" si="8"/>
        <v>7</v>
      </c>
      <c r="Q31" s="2">
        <f t="shared" si="8"/>
        <v>8</v>
      </c>
      <c r="R31" s="2">
        <f t="shared" si="8"/>
        <v>9</v>
      </c>
      <c r="S31" s="2">
        <f t="shared" si="8"/>
        <v>10</v>
      </c>
      <c r="T31" s="2">
        <f t="shared" si="8"/>
        <v>11</v>
      </c>
      <c r="U31" s="2">
        <f t="shared" si="8"/>
        <v>12</v>
      </c>
      <c r="V31" s="2">
        <f t="shared" si="8"/>
        <v>13</v>
      </c>
      <c r="W31" s="2">
        <f t="shared" si="8"/>
        <v>14</v>
      </c>
      <c r="X31" s="2">
        <f t="shared" si="8"/>
        <v>15</v>
      </c>
      <c r="Y31" s="2">
        <f t="shared" si="8"/>
        <v>16</v>
      </c>
      <c r="Z31" s="2">
        <f t="shared" si="8"/>
        <v>17</v>
      </c>
      <c r="AA31" s="2">
        <f t="shared" si="8"/>
        <v>18</v>
      </c>
      <c r="AB31" s="2">
        <f t="shared" si="8"/>
        <v>19</v>
      </c>
      <c r="AC31" s="2">
        <f t="shared" si="8"/>
        <v>20</v>
      </c>
      <c r="AD31" s="2">
        <f t="shared" si="8"/>
        <v>21</v>
      </c>
      <c r="AE31" s="2">
        <f t="shared" si="8"/>
        <v>22</v>
      </c>
      <c r="AF31" s="2">
        <f t="shared" si="8"/>
        <v>23</v>
      </c>
      <c r="AG31" s="2">
        <f t="shared" si="8"/>
        <v>24</v>
      </c>
      <c r="AH31" s="2">
        <f t="shared" si="8"/>
        <v>25</v>
      </c>
      <c r="AI31" s="2">
        <f t="shared" si="8"/>
        <v>26</v>
      </c>
      <c r="AJ31" s="2">
        <f t="shared" si="8"/>
        <v>27</v>
      </c>
      <c r="AK31" s="2">
        <f t="shared" si="8"/>
        <v>28</v>
      </c>
      <c r="AL31" s="2">
        <f t="shared" si="8"/>
        <v>29</v>
      </c>
      <c r="AM31" s="2">
        <f t="shared" si="8"/>
        <v>30</v>
      </c>
      <c r="AN31" s="2">
        <f t="shared" si="8"/>
        <v>31</v>
      </c>
      <c r="AO31" s="2">
        <f t="shared" si="8"/>
        <v>32</v>
      </c>
      <c r="AP31" s="2">
        <f t="shared" si="8"/>
        <v>33</v>
      </c>
      <c r="AQ31" s="2">
        <f t="shared" si="8"/>
        <v>34</v>
      </c>
      <c r="AR31" s="2">
        <f t="shared" si="8"/>
        <v>35</v>
      </c>
      <c r="AS31" s="2">
        <f t="shared" si="8"/>
        <v>36</v>
      </c>
      <c r="AT31" s="2">
        <f t="shared" si="8"/>
        <v>37</v>
      </c>
      <c r="AU31" s="2">
        <f t="shared" si="8"/>
        <v>38</v>
      </c>
      <c r="AV31" s="2">
        <f t="shared" si="8"/>
        <v>39</v>
      </c>
      <c r="AW31" s="2">
        <f t="shared" si="8"/>
        <v>40</v>
      </c>
      <c r="AX31" s="2">
        <f t="shared" si="8"/>
        <v>41</v>
      </c>
      <c r="AY31" s="2">
        <f t="shared" si="8"/>
        <v>42</v>
      </c>
      <c r="AZ31" s="2">
        <f t="shared" si="8"/>
        <v>43</v>
      </c>
      <c r="BA31" s="2">
        <f t="shared" si="8"/>
        <v>44</v>
      </c>
      <c r="BB31" s="2">
        <f t="shared" si="8"/>
        <v>45</v>
      </c>
      <c r="BC31" s="2">
        <f t="shared" si="8"/>
        <v>46</v>
      </c>
      <c r="BD31" s="2">
        <f t="shared" si="8"/>
        <v>47</v>
      </c>
      <c r="BE31" s="2">
        <f t="shared" si="8"/>
        <v>48</v>
      </c>
      <c r="BF31" s="2">
        <f t="shared" si="8"/>
        <v>49</v>
      </c>
      <c r="BG31" s="2">
        <f t="shared" si="8"/>
        <v>50</v>
      </c>
      <c r="BH31" s="2">
        <f t="shared" si="8"/>
        <v>51</v>
      </c>
      <c r="BI31" s="2">
        <f t="shared" si="8"/>
        <v>52</v>
      </c>
      <c r="BJ31" s="2">
        <f t="shared" si="8"/>
        <v>53</v>
      </c>
      <c r="BK31" s="2">
        <f t="shared" si="8"/>
        <v>54</v>
      </c>
      <c r="BL31" s="2">
        <f t="shared" si="8"/>
        <v>55</v>
      </c>
      <c r="BM31" s="2">
        <f t="shared" si="8"/>
        <v>56</v>
      </c>
      <c r="BN31" s="2">
        <f t="shared" si="8"/>
        <v>57</v>
      </c>
      <c r="BO31" s="2">
        <f t="shared" si="8"/>
        <v>58</v>
      </c>
      <c r="BP31" s="2">
        <f t="shared" si="8"/>
        <v>59</v>
      </c>
      <c r="BQ31" s="2">
        <f t="shared" si="8"/>
        <v>60</v>
      </c>
    </row>
    <row r="32" spans="1:69" outlineLevel="2">
      <c r="E32" s="11" t="str">
        <f t="shared" ref="E32:BQ32" si="9" xml:space="preserve">  E$25</f>
        <v>Model period end</v>
      </c>
      <c r="F32" s="11">
        <f t="shared" si="9"/>
        <v>0</v>
      </c>
      <c r="G32" s="11" t="str">
        <f t="shared" si="9"/>
        <v>date</v>
      </c>
      <c r="H32" s="11">
        <f t="shared" si="9"/>
        <v>0</v>
      </c>
      <c r="I32" s="11">
        <f t="shared" si="9"/>
        <v>0</v>
      </c>
      <c r="J32" s="11">
        <f t="shared" si="9"/>
        <v>45016</v>
      </c>
      <c r="K32" s="11">
        <f t="shared" si="9"/>
        <v>45046</v>
      </c>
      <c r="L32" s="11">
        <f t="shared" si="9"/>
        <v>45077</v>
      </c>
      <c r="M32" s="11">
        <f t="shared" si="9"/>
        <v>45107</v>
      </c>
      <c r="N32" s="11">
        <f t="shared" si="9"/>
        <v>45138</v>
      </c>
      <c r="O32" s="11">
        <f t="shared" si="9"/>
        <v>45169</v>
      </c>
      <c r="P32" s="11">
        <f t="shared" si="9"/>
        <v>45199</v>
      </c>
      <c r="Q32" s="11">
        <f t="shared" si="9"/>
        <v>45230</v>
      </c>
      <c r="R32" s="11">
        <f t="shared" si="9"/>
        <v>45260</v>
      </c>
      <c r="S32" s="11">
        <f t="shared" si="9"/>
        <v>45291</v>
      </c>
      <c r="T32" s="11">
        <f t="shared" si="9"/>
        <v>45322</v>
      </c>
      <c r="U32" s="11">
        <f t="shared" si="9"/>
        <v>45351</v>
      </c>
      <c r="V32" s="11">
        <f t="shared" si="9"/>
        <v>45382</v>
      </c>
      <c r="W32" s="11">
        <f t="shared" si="9"/>
        <v>45412</v>
      </c>
      <c r="X32" s="11">
        <f t="shared" si="9"/>
        <v>45443</v>
      </c>
      <c r="Y32" s="11">
        <f t="shared" si="9"/>
        <v>45473</v>
      </c>
      <c r="Z32" s="11">
        <f t="shared" si="9"/>
        <v>45504</v>
      </c>
      <c r="AA32" s="11">
        <f t="shared" si="9"/>
        <v>45535</v>
      </c>
      <c r="AB32" s="11">
        <f t="shared" si="9"/>
        <v>45565</v>
      </c>
      <c r="AC32" s="11">
        <f t="shared" si="9"/>
        <v>45596</v>
      </c>
      <c r="AD32" s="11">
        <f t="shared" si="9"/>
        <v>45626</v>
      </c>
      <c r="AE32" s="11">
        <f t="shared" si="9"/>
        <v>45657</v>
      </c>
      <c r="AF32" s="11">
        <f t="shared" si="9"/>
        <v>45688</v>
      </c>
      <c r="AG32" s="11">
        <f t="shared" si="9"/>
        <v>45716</v>
      </c>
      <c r="AH32" s="11">
        <f t="shared" si="9"/>
        <v>45747</v>
      </c>
      <c r="AI32" s="11">
        <f t="shared" si="9"/>
        <v>45777</v>
      </c>
      <c r="AJ32" s="11">
        <f t="shared" si="9"/>
        <v>45808</v>
      </c>
      <c r="AK32" s="11">
        <f t="shared" si="9"/>
        <v>45838</v>
      </c>
      <c r="AL32" s="11">
        <f t="shared" si="9"/>
        <v>45869</v>
      </c>
      <c r="AM32" s="11">
        <f t="shared" si="9"/>
        <v>45900</v>
      </c>
      <c r="AN32" s="11">
        <f t="shared" si="9"/>
        <v>45930</v>
      </c>
      <c r="AO32" s="11">
        <f t="shared" si="9"/>
        <v>45961</v>
      </c>
      <c r="AP32" s="11">
        <f t="shared" si="9"/>
        <v>45991</v>
      </c>
      <c r="AQ32" s="11">
        <f t="shared" si="9"/>
        <v>46022</v>
      </c>
      <c r="AR32" s="11">
        <f t="shared" si="9"/>
        <v>46053</v>
      </c>
      <c r="AS32" s="11">
        <f t="shared" si="9"/>
        <v>46081</v>
      </c>
      <c r="AT32" s="11">
        <f t="shared" si="9"/>
        <v>46112</v>
      </c>
      <c r="AU32" s="11">
        <f t="shared" si="9"/>
        <v>46142</v>
      </c>
      <c r="AV32" s="11">
        <f t="shared" si="9"/>
        <v>46173</v>
      </c>
      <c r="AW32" s="11">
        <f t="shared" si="9"/>
        <v>46203</v>
      </c>
      <c r="AX32" s="11">
        <f t="shared" si="9"/>
        <v>46234</v>
      </c>
      <c r="AY32" s="11">
        <f t="shared" si="9"/>
        <v>46265</v>
      </c>
      <c r="AZ32" s="11">
        <f t="shared" si="9"/>
        <v>46295</v>
      </c>
      <c r="BA32" s="11">
        <f t="shared" si="9"/>
        <v>46326</v>
      </c>
      <c r="BB32" s="11">
        <f t="shared" si="9"/>
        <v>46356</v>
      </c>
      <c r="BC32" s="11">
        <f t="shared" si="9"/>
        <v>46387</v>
      </c>
      <c r="BD32" s="11">
        <f t="shared" si="9"/>
        <v>46418</v>
      </c>
      <c r="BE32" s="11">
        <f t="shared" si="9"/>
        <v>46446</v>
      </c>
      <c r="BF32" s="11">
        <f t="shared" si="9"/>
        <v>46477</v>
      </c>
      <c r="BG32" s="11">
        <f t="shared" si="9"/>
        <v>46507</v>
      </c>
      <c r="BH32" s="11">
        <f t="shared" si="9"/>
        <v>46538</v>
      </c>
      <c r="BI32" s="11">
        <f t="shared" si="9"/>
        <v>46568</v>
      </c>
      <c r="BJ32" s="11">
        <f t="shared" si="9"/>
        <v>46599</v>
      </c>
      <c r="BK32" s="11">
        <f t="shared" si="9"/>
        <v>46630</v>
      </c>
      <c r="BL32" s="11">
        <f t="shared" si="9"/>
        <v>46660</v>
      </c>
      <c r="BM32" s="11">
        <f t="shared" si="9"/>
        <v>46691</v>
      </c>
      <c r="BN32" s="11">
        <f t="shared" si="9"/>
        <v>46721</v>
      </c>
      <c r="BO32" s="11">
        <f t="shared" si="9"/>
        <v>46752</v>
      </c>
      <c r="BP32" s="11">
        <f t="shared" si="9"/>
        <v>46783</v>
      </c>
      <c r="BQ32" s="11">
        <f t="shared" si="9"/>
        <v>46812</v>
      </c>
    </row>
    <row r="33" spans="1:69" outlineLevel="2">
      <c r="A33" s="36"/>
      <c r="B33" s="36"/>
      <c r="C33" s="56"/>
      <c r="D33" s="57"/>
      <c r="E33" s="24" t="s">
        <v>184</v>
      </c>
      <c r="F33" s="24"/>
      <c r="G33" s="24"/>
      <c r="H33" s="4">
        <f xml:space="preserve"> SUM( J33:BQ33 )</f>
        <v>121510</v>
      </c>
      <c r="I33" s="24"/>
      <c r="J33" s="4">
        <f t="shared" ref="J33:BQ33" si="10" xml:space="preserve">  IF( J31 = 1, $F29, IF( J32 &gt; ( DATE( I33, $F30 + 1, 1 ) - 1 ), I33 + 1, I33 ) )</f>
        <v>2023</v>
      </c>
      <c r="K33" s="4">
        <f t="shared" si="10"/>
        <v>2023</v>
      </c>
      <c r="L33" s="4">
        <f t="shared" si="10"/>
        <v>2023</v>
      </c>
      <c r="M33" s="4">
        <f t="shared" si="10"/>
        <v>2023</v>
      </c>
      <c r="N33" s="4">
        <f t="shared" si="10"/>
        <v>2023</v>
      </c>
      <c r="O33" s="4">
        <f t="shared" si="10"/>
        <v>2023</v>
      </c>
      <c r="P33" s="4">
        <f t="shared" si="10"/>
        <v>2023</v>
      </c>
      <c r="Q33" s="4">
        <f t="shared" si="10"/>
        <v>2023</v>
      </c>
      <c r="R33" s="4">
        <f t="shared" si="10"/>
        <v>2023</v>
      </c>
      <c r="S33" s="4">
        <f t="shared" si="10"/>
        <v>2023</v>
      </c>
      <c r="T33" s="4">
        <f t="shared" si="10"/>
        <v>2024</v>
      </c>
      <c r="U33" s="4">
        <f t="shared" si="10"/>
        <v>2024</v>
      </c>
      <c r="V33" s="4">
        <f t="shared" si="10"/>
        <v>2024</v>
      </c>
      <c r="W33" s="4">
        <f t="shared" si="10"/>
        <v>2024</v>
      </c>
      <c r="X33" s="4">
        <f t="shared" si="10"/>
        <v>2024</v>
      </c>
      <c r="Y33" s="4">
        <f t="shared" si="10"/>
        <v>2024</v>
      </c>
      <c r="Z33" s="4">
        <f t="shared" si="10"/>
        <v>2024</v>
      </c>
      <c r="AA33" s="4">
        <f t="shared" si="10"/>
        <v>2024</v>
      </c>
      <c r="AB33" s="4">
        <f t="shared" si="10"/>
        <v>2024</v>
      </c>
      <c r="AC33" s="4">
        <f t="shared" si="10"/>
        <v>2024</v>
      </c>
      <c r="AD33" s="4">
        <f t="shared" si="10"/>
        <v>2024</v>
      </c>
      <c r="AE33" s="4">
        <f t="shared" si="10"/>
        <v>2024</v>
      </c>
      <c r="AF33" s="4">
        <f t="shared" si="10"/>
        <v>2025</v>
      </c>
      <c r="AG33" s="4">
        <f t="shared" si="10"/>
        <v>2025</v>
      </c>
      <c r="AH33" s="4">
        <f t="shared" si="10"/>
        <v>2025</v>
      </c>
      <c r="AI33" s="4">
        <f t="shared" si="10"/>
        <v>2025</v>
      </c>
      <c r="AJ33" s="4">
        <f t="shared" si="10"/>
        <v>2025</v>
      </c>
      <c r="AK33" s="4">
        <f t="shared" si="10"/>
        <v>2025</v>
      </c>
      <c r="AL33" s="4">
        <f t="shared" si="10"/>
        <v>2025</v>
      </c>
      <c r="AM33" s="4">
        <f t="shared" si="10"/>
        <v>2025</v>
      </c>
      <c r="AN33" s="4">
        <f t="shared" si="10"/>
        <v>2025</v>
      </c>
      <c r="AO33" s="4">
        <f t="shared" si="10"/>
        <v>2025</v>
      </c>
      <c r="AP33" s="4">
        <f t="shared" si="10"/>
        <v>2025</v>
      </c>
      <c r="AQ33" s="4">
        <f t="shared" si="10"/>
        <v>2025</v>
      </c>
      <c r="AR33" s="4">
        <f t="shared" si="10"/>
        <v>2026</v>
      </c>
      <c r="AS33" s="4">
        <f t="shared" si="10"/>
        <v>2026</v>
      </c>
      <c r="AT33" s="4">
        <f t="shared" si="10"/>
        <v>2026</v>
      </c>
      <c r="AU33" s="4">
        <f t="shared" si="10"/>
        <v>2026</v>
      </c>
      <c r="AV33" s="4">
        <f t="shared" si="10"/>
        <v>2026</v>
      </c>
      <c r="AW33" s="4">
        <f t="shared" si="10"/>
        <v>2026</v>
      </c>
      <c r="AX33" s="4">
        <f t="shared" si="10"/>
        <v>2026</v>
      </c>
      <c r="AY33" s="4">
        <f t="shared" si="10"/>
        <v>2026</v>
      </c>
      <c r="AZ33" s="4">
        <f t="shared" si="10"/>
        <v>2026</v>
      </c>
      <c r="BA33" s="4">
        <f t="shared" si="10"/>
        <v>2026</v>
      </c>
      <c r="BB33" s="4">
        <f t="shared" si="10"/>
        <v>2026</v>
      </c>
      <c r="BC33" s="4">
        <f t="shared" si="10"/>
        <v>2026</v>
      </c>
      <c r="BD33" s="4">
        <f t="shared" si="10"/>
        <v>2027</v>
      </c>
      <c r="BE33" s="4">
        <f t="shared" si="10"/>
        <v>2027</v>
      </c>
      <c r="BF33" s="4">
        <f t="shared" si="10"/>
        <v>2027</v>
      </c>
      <c r="BG33" s="4">
        <f t="shared" si="10"/>
        <v>2027</v>
      </c>
      <c r="BH33" s="4">
        <f t="shared" si="10"/>
        <v>2027</v>
      </c>
      <c r="BI33" s="4">
        <f t="shared" si="10"/>
        <v>2027</v>
      </c>
      <c r="BJ33" s="4">
        <f t="shared" si="10"/>
        <v>2027</v>
      </c>
      <c r="BK33" s="4">
        <f t="shared" si="10"/>
        <v>2027</v>
      </c>
      <c r="BL33" s="4">
        <f t="shared" si="10"/>
        <v>2027</v>
      </c>
      <c r="BM33" s="4">
        <f t="shared" si="10"/>
        <v>2027</v>
      </c>
      <c r="BN33" s="4">
        <f t="shared" si="10"/>
        <v>2027</v>
      </c>
      <c r="BO33" s="4">
        <f t="shared" si="10"/>
        <v>2027</v>
      </c>
      <c r="BP33" s="4">
        <f t="shared" si="10"/>
        <v>2028</v>
      </c>
      <c r="BQ33" s="4">
        <f t="shared" si="10"/>
        <v>2028</v>
      </c>
    </row>
    <row r="34" spans="1:69" outlineLevel="1"/>
    <row r="35" spans="1:69" outlineLevel="1"/>
    <row r="36" spans="1:69" outlineLevel="1">
      <c r="B36" s="28" t="s">
        <v>174</v>
      </c>
    </row>
    <row r="37" spans="1:69" outlineLevel="1">
      <c r="A37" s="36"/>
      <c r="B37" s="36"/>
      <c r="C37" s="56"/>
      <c r="D37" s="57"/>
      <c r="E37" s="24" t="s">
        <v>174</v>
      </c>
      <c r="F37" s="24"/>
      <c r="G37" s="24"/>
      <c r="H37" s="4">
        <f xml:space="preserve"> SUM( J37:BQ37 )</f>
        <v>1830</v>
      </c>
      <c r="I37" s="24"/>
      <c r="J37" s="4">
        <f t="shared" ref="J37:BQ37" si="11" xml:space="preserve">  I37 + 1</f>
        <v>1</v>
      </c>
      <c r="K37" s="4">
        <f t="shared" si="11"/>
        <v>2</v>
      </c>
      <c r="L37" s="4">
        <f t="shared" si="11"/>
        <v>3</v>
      </c>
      <c r="M37" s="4">
        <f t="shared" si="11"/>
        <v>4</v>
      </c>
      <c r="N37" s="4">
        <f t="shared" si="11"/>
        <v>5</v>
      </c>
      <c r="O37" s="4">
        <f t="shared" si="11"/>
        <v>6</v>
      </c>
      <c r="P37" s="4">
        <f t="shared" si="11"/>
        <v>7</v>
      </c>
      <c r="Q37" s="4">
        <f t="shared" si="11"/>
        <v>8</v>
      </c>
      <c r="R37" s="4">
        <f t="shared" si="11"/>
        <v>9</v>
      </c>
      <c r="S37" s="4">
        <f t="shared" si="11"/>
        <v>10</v>
      </c>
      <c r="T37" s="4">
        <f t="shared" si="11"/>
        <v>11</v>
      </c>
      <c r="U37" s="4">
        <f t="shared" si="11"/>
        <v>12</v>
      </c>
      <c r="V37" s="4">
        <f t="shared" si="11"/>
        <v>13</v>
      </c>
      <c r="W37" s="4">
        <f t="shared" si="11"/>
        <v>14</v>
      </c>
      <c r="X37" s="4">
        <f t="shared" si="11"/>
        <v>15</v>
      </c>
      <c r="Y37" s="4">
        <f t="shared" si="11"/>
        <v>16</v>
      </c>
      <c r="Z37" s="4">
        <f t="shared" si="11"/>
        <v>17</v>
      </c>
      <c r="AA37" s="4">
        <f t="shared" si="11"/>
        <v>18</v>
      </c>
      <c r="AB37" s="4">
        <f t="shared" si="11"/>
        <v>19</v>
      </c>
      <c r="AC37" s="4">
        <f t="shared" si="11"/>
        <v>20</v>
      </c>
      <c r="AD37" s="4">
        <f t="shared" si="11"/>
        <v>21</v>
      </c>
      <c r="AE37" s="4">
        <f t="shared" si="11"/>
        <v>22</v>
      </c>
      <c r="AF37" s="4">
        <f t="shared" si="11"/>
        <v>23</v>
      </c>
      <c r="AG37" s="4">
        <f t="shared" si="11"/>
        <v>24</v>
      </c>
      <c r="AH37" s="4">
        <f t="shared" si="11"/>
        <v>25</v>
      </c>
      <c r="AI37" s="4">
        <f t="shared" si="11"/>
        <v>26</v>
      </c>
      <c r="AJ37" s="4">
        <f t="shared" si="11"/>
        <v>27</v>
      </c>
      <c r="AK37" s="4">
        <f t="shared" si="11"/>
        <v>28</v>
      </c>
      <c r="AL37" s="4">
        <f t="shared" si="11"/>
        <v>29</v>
      </c>
      <c r="AM37" s="4">
        <f t="shared" si="11"/>
        <v>30</v>
      </c>
      <c r="AN37" s="4">
        <f t="shared" si="11"/>
        <v>31</v>
      </c>
      <c r="AO37" s="4">
        <f t="shared" si="11"/>
        <v>32</v>
      </c>
      <c r="AP37" s="4">
        <f t="shared" si="11"/>
        <v>33</v>
      </c>
      <c r="AQ37" s="4">
        <f t="shared" si="11"/>
        <v>34</v>
      </c>
      <c r="AR37" s="4">
        <f t="shared" si="11"/>
        <v>35</v>
      </c>
      <c r="AS37" s="4">
        <f t="shared" si="11"/>
        <v>36</v>
      </c>
      <c r="AT37" s="4">
        <f t="shared" si="11"/>
        <v>37</v>
      </c>
      <c r="AU37" s="4">
        <f t="shared" si="11"/>
        <v>38</v>
      </c>
      <c r="AV37" s="4">
        <f t="shared" si="11"/>
        <v>39</v>
      </c>
      <c r="AW37" s="4">
        <f t="shared" si="11"/>
        <v>40</v>
      </c>
      <c r="AX37" s="4">
        <f t="shared" si="11"/>
        <v>41</v>
      </c>
      <c r="AY37" s="4">
        <f t="shared" si="11"/>
        <v>42</v>
      </c>
      <c r="AZ37" s="4">
        <f t="shared" si="11"/>
        <v>43</v>
      </c>
      <c r="BA37" s="4">
        <f t="shared" si="11"/>
        <v>44</v>
      </c>
      <c r="BB37" s="4">
        <f t="shared" si="11"/>
        <v>45</v>
      </c>
      <c r="BC37" s="4">
        <f t="shared" si="11"/>
        <v>46</v>
      </c>
      <c r="BD37" s="4">
        <f t="shared" si="11"/>
        <v>47</v>
      </c>
      <c r="BE37" s="4">
        <f t="shared" si="11"/>
        <v>48</v>
      </c>
      <c r="BF37" s="4">
        <f t="shared" si="11"/>
        <v>49</v>
      </c>
      <c r="BG37" s="4">
        <f t="shared" si="11"/>
        <v>50</v>
      </c>
      <c r="BH37" s="4">
        <f t="shared" si="11"/>
        <v>51</v>
      </c>
      <c r="BI37" s="4">
        <f t="shared" si="11"/>
        <v>52</v>
      </c>
      <c r="BJ37" s="4">
        <f t="shared" si="11"/>
        <v>53</v>
      </c>
      <c r="BK37" s="4">
        <f t="shared" si="11"/>
        <v>54</v>
      </c>
      <c r="BL37" s="4">
        <f t="shared" si="11"/>
        <v>55</v>
      </c>
      <c r="BM37" s="4">
        <f t="shared" si="11"/>
        <v>56</v>
      </c>
      <c r="BN37" s="4">
        <f t="shared" si="11"/>
        <v>57</v>
      </c>
      <c r="BO37" s="4">
        <f t="shared" si="11"/>
        <v>58</v>
      </c>
      <c r="BP37" s="4">
        <f t="shared" si="11"/>
        <v>59</v>
      </c>
      <c r="BQ37" s="4">
        <f t="shared" si="11"/>
        <v>60</v>
      </c>
    </row>
    <row r="38" spans="1:69" outlineLevel="1"/>
    <row r="39" spans="1:69" outlineLevel="1"/>
    <row r="40" spans="1:69" outlineLevel="1">
      <c r="B40" s="28" t="s">
        <v>73</v>
      </c>
    </row>
    <row r="41" spans="1:69" outlineLevel="2">
      <c r="E41" s="11" t="str">
        <f t="shared" ref="E41:BQ41" si="12" xml:space="preserve">  E$25</f>
        <v>Model period end</v>
      </c>
      <c r="F41" s="11">
        <f t="shared" si="12"/>
        <v>0</v>
      </c>
      <c r="G41" s="11" t="str">
        <f t="shared" si="12"/>
        <v>date</v>
      </c>
      <c r="H41" s="11">
        <f t="shared" si="12"/>
        <v>0</v>
      </c>
      <c r="I41" s="11">
        <f t="shared" si="12"/>
        <v>0</v>
      </c>
      <c r="J41" s="11">
        <f t="shared" si="12"/>
        <v>45016</v>
      </c>
      <c r="K41" s="11">
        <f t="shared" si="12"/>
        <v>45046</v>
      </c>
      <c r="L41" s="11">
        <f t="shared" si="12"/>
        <v>45077</v>
      </c>
      <c r="M41" s="11">
        <f t="shared" si="12"/>
        <v>45107</v>
      </c>
      <c r="N41" s="11">
        <f t="shared" si="12"/>
        <v>45138</v>
      </c>
      <c r="O41" s="11">
        <f t="shared" si="12"/>
        <v>45169</v>
      </c>
      <c r="P41" s="11">
        <f t="shared" si="12"/>
        <v>45199</v>
      </c>
      <c r="Q41" s="11">
        <f t="shared" si="12"/>
        <v>45230</v>
      </c>
      <c r="R41" s="11">
        <f t="shared" si="12"/>
        <v>45260</v>
      </c>
      <c r="S41" s="11">
        <f t="shared" si="12"/>
        <v>45291</v>
      </c>
      <c r="T41" s="11">
        <f t="shared" si="12"/>
        <v>45322</v>
      </c>
      <c r="U41" s="11">
        <f t="shared" si="12"/>
        <v>45351</v>
      </c>
      <c r="V41" s="11">
        <f t="shared" si="12"/>
        <v>45382</v>
      </c>
      <c r="W41" s="11">
        <f t="shared" si="12"/>
        <v>45412</v>
      </c>
      <c r="X41" s="11">
        <f t="shared" si="12"/>
        <v>45443</v>
      </c>
      <c r="Y41" s="11">
        <f t="shared" si="12"/>
        <v>45473</v>
      </c>
      <c r="Z41" s="11">
        <f t="shared" si="12"/>
        <v>45504</v>
      </c>
      <c r="AA41" s="11">
        <f t="shared" si="12"/>
        <v>45535</v>
      </c>
      <c r="AB41" s="11">
        <f t="shared" si="12"/>
        <v>45565</v>
      </c>
      <c r="AC41" s="11">
        <f t="shared" si="12"/>
        <v>45596</v>
      </c>
      <c r="AD41" s="11">
        <f t="shared" si="12"/>
        <v>45626</v>
      </c>
      <c r="AE41" s="11">
        <f t="shared" si="12"/>
        <v>45657</v>
      </c>
      <c r="AF41" s="11">
        <f t="shared" si="12"/>
        <v>45688</v>
      </c>
      <c r="AG41" s="11">
        <f t="shared" si="12"/>
        <v>45716</v>
      </c>
      <c r="AH41" s="11">
        <f t="shared" si="12"/>
        <v>45747</v>
      </c>
      <c r="AI41" s="11">
        <f t="shared" si="12"/>
        <v>45777</v>
      </c>
      <c r="AJ41" s="11">
        <f t="shared" si="12"/>
        <v>45808</v>
      </c>
      <c r="AK41" s="11">
        <f t="shared" si="12"/>
        <v>45838</v>
      </c>
      <c r="AL41" s="11">
        <f t="shared" si="12"/>
        <v>45869</v>
      </c>
      <c r="AM41" s="11">
        <f t="shared" si="12"/>
        <v>45900</v>
      </c>
      <c r="AN41" s="11">
        <f t="shared" si="12"/>
        <v>45930</v>
      </c>
      <c r="AO41" s="11">
        <f t="shared" si="12"/>
        <v>45961</v>
      </c>
      <c r="AP41" s="11">
        <f t="shared" si="12"/>
        <v>45991</v>
      </c>
      <c r="AQ41" s="11">
        <f t="shared" si="12"/>
        <v>46022</v>
      </c>
      <c r="AR41" s="11">
        <f t="shared" si="12"/>
        <v>46053</v>
      </c>
      <c r="AS41" s="11">
        <f t="shared" si="12"/>
        <v>46081</v>
      </c>
      <c r="AT41" s="11">
        <f t="shared" si="12"/>
        <v>46112</v>
      </c>
      <c r="AU41" s="11">
        <f t="shared" si="12"/>
        <v>46142</v>
      </c>
      <c r="AV41" s="11">
        <f t="shared" si="12"/>
        <v>46173</v>
      </c>
      <c r="AW41" s="11">
        <f t="shared" si="12"/>
        <v>46203</v>
      </c>
      <c r="AX41" s="11">
        <f t="shared" si="12"/>
        <v>46234</v>
      </c>
      <c r="AY41" s="11">
        <f t="shared" si="12"/>
        <v>46265</v>
      </c>
      <c r="AZ41" s="11">
        <f t="shared" si="12"/>
        <v>46295</v>
      </c>
      <c r="BA41" s="11">
        <f t="shared" si="12"/>
        <v>46326</v>
      </c>
      <c r="BB41" s="11">
        <f t="shared" si="12"/>
        <v>46356</v>
      </c>
      <c r="BC41" s="11">
        <f t="shared" si="12"/>
        <v>46387</v>
      </c>
      <c r="BD41" s="11">
        <f t="shared" si="12"/>
        <v>46418</v>
      </c>
      <c r="BE41" s="11">
        <f t="shared" si="12"/>
        <v>46446</v>
      </c>
      <c r="BF41" s="11">
        <f t="shared" si="12"/>
        <v>46477</v>
      </c>
      <c r="BG41" s="11">
        <f t="shared" si="12"/>
        <v>46507</v>
      </c>
      <c r="BH41" s="11">
        <f t="shared" si="12"/>
        <v>46538</v>
      </c>
      <c r="BI41" s="11">
        <f t="shared" si="12"/>
        <v>46568</v>
      </c>
      <c r="BJ41" s="11">
        <f t="shared" si="12"/>
        <v>46599</v>
      </c>
      <c r="BK41" s="11">
        <f t="shared" si="12"/>
        <v>46630</v>
      </c>
      <c r="BL41" s="11">
        <f t="shared" si="12"/>
        <v>46660</v>
      </c>
      <c r="BM41" s="11">
        <f t="shared" si="12"/>
        <v>46691</v>
      </c>
      <c r="BN41" s="11">
        <f t="shared" si="12"/>
        <v>46721</v>
      </c>
      <c r="BO41" s="11">
        <f t="shared" si="12"/>
        <v>46752</v>
      </c>
      <c r="BP41" s="11">
        <f t="shared" si="12"/>
        <v>46783</v>
      </c>
      <c r="BQ41" s="11">
        <f t="shared" si="12"/>
        <v>46812</v>
      </c>
    </row>
    <row r="42" spans="1:69" outlineLevel="2">
      <c r="E42" s="2" t="str">
        <f t="shared" ref="E42:BQ42" si="13" xml:space="preserve">  E$37</f>
        <v>Period number</v>
      </c>
      <c r="F42" s="2">
        <f t="shared" si="13"/>
        <v>0</v>
      </c>
      <c r="G42" s="2">
        <f t="shared" si="13"/>
        <v>0</v>
      </c>
      <c r="H42" s="2">
        <f t="shared" si="13"/>
        <v>1830</v>
      </c>
      <c r="I42" s="2">
        <f t="shared" si="13"/>
        <v>0</v>
      </c>
      <c r="J42" s="2">
        <f t="shared" si="13"/>
        <v>1</v>
      </c>
      <c r="K42" s="2">
        <f t="shared" si="13"/>
        <v>2</v>
      </c>
      <c r="L42" s="2">
        <f t="shared" si="13"/>
        <v>3</v>
      </c>
      <c r="M42" s="2">
        <f t="shared" si="13"/>
        <v>4</v>
      </c>
      <c r="N42" s="2">
        <f t="shared" si="13"/>
        <v>5</v>
      </c>
      <c r="O42" s="2">
        <f t="shared" si="13"/>
        <v>6</v>
      </c>
      <c r="P42" s="2">
        <f t="shared" si="13"/>
        <v>7</v>
      </c>
      <c r="Q42" s="2">
        <f t="shared" si="13"/>
        <v>8</v>
      </c>
      <c r="R42" s="2">
        <f t="shared" si="13"/>
        <v>9</v>
      </c>
      <c r="S42" s="2">
        <f t="shared" si="13"/>
        <v>10</v>
      </c>
      <c r="T42" s="2">
        <f t="shared" si="13"/>
        <v>11</v>
      </c>
      <c r="U42" s="2">
        <f t="shared" si="13"/>
        <v>12</v>
      </c>
      <c r="V42" s="2">
        <f t="shared" si="13"/>
        <v>13</v>
      </c>
      <c r="W42" s="2">
        <f t="shared" si="13"/>
        <v>14</v>
      </c>
      <c r="X42" s="2">
        <f t="shared" si="13"/>
        <v>15</v>
      </c>
      <c r="Y42" s="2">
        <f t="shared" si="13"/>
        <v>16</v>
      </c>
      <c r="Z42" s="2">
        <f t="shared" si="13"/>
        <v>17</v>
      </c>
      <c r="AA42" s="2">
        <f t="shared" si="13"/>
        <v>18</v>
      </c>
      <c r="AB42" s="2">
        <f t="shared" si="13"/>
        <v>19</v>
      </c>
      <c r="AC42" s="2">
        <f t="shared" si="13"/>
        <v>20</v>
      </c>
      <c r="AD42" s="2">
        <f t="shared" si="13"/>
        <v>21</v>
      </c>
      <c r="AE42" s="2">
        <f t="shared" si="13"/>
        <v>22</v>
      </c>
      <c r="AF42" s="2">
        <f t="shared" si="13"/>
        <v>23</v>
      </c>
      <c r="AG42" s="2">
        <f t="shared" si="13"/>
        <v>24</v>
      </c>
      <c r="AH42" s="2">
        <f t="shared" si="13"/>
        <v>25</v>
      </c>
      <c r="AI42" s="2">
        <f t="shared" si="13"/>
        <v>26</v>
      </c>
      <c r="AJ42" s="2">
        <f t="shared" si="13"/>
        <v>27</v>
      </c>
      <c r="AK42" s="2">
        <f t="shared" si="13"/>
        <v>28</v>
      </c>
      <c r="AL42" s="2">
        <f t="shared" si="13"/>
        <v>29</v>
      </c>
      <c r="AM42" s="2">
        <f t="shared" si="13"/>
        <v>30</v>
      </c>
      <c r="AN42" s="2">
        <f t="shared" si="13"/>
        <v>31</v>
      </c>
      <c r="AO42" s="2">
        <f t="shared" si="13"/>
        <v>32</v>
      </c>
      <c r="AP42" s="2">
        <f t="shared" si="13"/>
        <v>33</v>
      </c>
      <c r="AQ42" s="2">
        <f t="shared" si="13"/>
        <v>34</v>
      </c>
      <c r="AR42" s="2">
        <f t="shared" si="13"/>
        <v>35</v>
      </c>
      <c r="AS42" s="2">
        <f t="shared" si="13"/>
        <v>36</v>
      </c>
      <c r="AT42" s="2">
        <f t="shared" si="13"/>
        <v>37</v>
      </c>
      <c r="AU42" s="2">
        <f t="shared" si="13"/>
        <v>38</v>
      </c>
      <c r="AV42" s="2">
        <f t="shared" si="13"/>
        <v>39</v>
      </c>
      <c r="AW42" s="2">
        <f t="shared" si="13"/>
        <v>40</v>
      </c>
      <c r="AX42" s="2">
        <f t="shared" si="13"/>
        <v>41</v>
      </c>
      <c r="AY42" s="2">
        <f t="shared" si="13"/>
        <v>42</v>
      </c>
      <c r="AZ42" s="2">
        <f t="shared" si="13"/>
        <v>43</v>
      </c>
      <c r="BA42" s="2">
        <f t="shared" si="13"/>
        <v>44</v>
      </c>
      <c r="BB42" s="2">
        <f t="shared" si="13"/>
        <v>45</v>
      </c>
      <c r="BC42" s="2">
        <f t="shared" si="13"/>
        <v>46</v>
      </c>
      <c r="BD42" s="2">
        <f t="shared" si="13"/>
        <v>47</v>
      </c>
      <c r="BE42" s="2">
        <f t="shared" si="13"/>
        <v>48</v>
      </c>
      <c r="BF42" s="2">
        <f t="shared" si="13"/>
        <v>49</v>
      </c>
      <c r="BG42" s="2">
        <f t="shared" si="13"/>
        <v>50</v>
      </c>
      <c r="BH42" s="2">
        <f t="shared" si="13"/>
        <v>51</v>
      </c>
      <c r="BI42" s="2">
        <f t="shared" si="13"/>
        <v>52</v>
      </c>
      <c r="BJ42" s="2">
        <f t="shared" si="13"/>
        <v>53</v>
      </c>
      <c r="BK42" s="2">
        <f t="shared" si="13"/>
        <v>54</v>
      </c>
      <c r="BL42" s="2">
        <f t="shared" si="13"/>
        <v>55</v>
      </c>
      <c r="BM42" s="2">
        <f t="shared" si="13"/>
        <v>56</v>
      </c>
      <c r="BN42" s="2">
        <f t="shared" si="13"/>
        <v>57</v>
      </c>
      <c r="BO42" s="2">
        <f t="shared" si="13"/>
        <v>58</v>
      </c>
      <c r="BP42" s="2">
        <f t="shared" si="13"/>
        <v>59</v>
      </c>
      <c r="BQ42" s="2">
        <f t="shared" si="13"/>
        <v>60</v>
      </c>
    </row>
    <row r="43" spans="1:69" outlineLevel="2">
      <c r="E43" s="5" t="str">
        <f t="shared" ref="E43:BQ43" si="14" xml:space="preserve">  E$189</f>
        <v>Month to Year (financial year) : period end flag</v>
      </c>
      <c r="F43" s="5">
        <f t="shared" si="14"/>
        <v>0</v>
      </c>
      <c r="G43" s="5" t="str">
        <f t="shared" si="14"/>
        <v>counter</v>
      </c>
      <c r="H43" s="5">
        <f t="shared" si="14"/>
        <v>0</v>
      </c>
      <c r="I43" s="5">
        <f t="shared" si="14"/>
        <v>0</v>
      </c>
      <c r="J43" s="5">
        <f t="shared" si="14"/>
        <v>0</v>
      </c>
      <c r="K43" s="5">
        <f t="shared" si="14"/>
        <v>0</v>
      </c>
      <c r="L43" s="5">
        <f t="shared" si="14"/>
        <v>0</v>
      </c>
      <c r="M43" s="5">
        <f t="shared" si="14"/>
        <v>0</v>
      </c>
      <c r="N43" s="5">
        <f t="shared" si="14"/>
        <v>0</v>
      </c>
      <c r="O43" s="5">
        <f t="shared" si="14"/>
        <v>0</v>
      </c>
      <c r="P43" s="5">
        <f t="shared" si="14"/>
        <v>0</v>
      </c>
      <c r="Q43" s="5">
        <f t="shared" si="14"/>
        <v>0</v>
      </c>
      <c r="R43" s="5">
        <f t="shared" si="14"/>
        <v>0</v>
      </c>
      <c r="S43" s="5">
        <f t="shared" si="14"/>
        <v>1</v>
      </c>
      <c r="T43" s="5">
        <f t="shared" si="14"/>
        <v>0</v>
      </c>
      <c r="U43" s="5">
        <f t="shared" si="14"/>
        <v>0</v>
      </c>
      <c r="V43" s="5">
        <f t="shared" si="14"/>
        <v>0</v>
      </c>
      <c r="W43" s="5">
        <f t="shared" si="14"/>
        <v>0</v>
      </c>
      <c r="X43" s="5">
        <f t="shared" si="14"/>
        <v>0</v>
      </c>
      <c r="Y43" s="5">
        <f t="shared" si="14"/>
        <v>0</v>
      </c>
      <c r="Z43" s="5">
        <f t="shared" si="14"/>
        <v>0</v>
      </c>
      <c r="AA43" s="5">
        <f t="shared" si="14"/>
        <v>0</v>
      </c>
      <c r="AB43" s="5">
        <f t="shared" si="14"/>
        <v>0</v>
      </c>
      <c r="AC43" s="5">
        <f t="shared" si="14"/>
        <v>0</v>
      </c>
      <c r="AD43" s="5">
        <f t="shared" si="14"/>
        <v>0</v>
      </c>
      <c r="AE43" s="5">
        <f t="shared" si="14"/>
        <v>2</v>
      </c>
      <c r="AF43" s="5">
        <f t="shared" si="14"/>
        <v>0</v>
      </c>
      <c r="AG43" s="5">
        <f t="shared" si="14"/>
        <v>0</v>
      </c>
      <c r="AH43" s="5">
        <f t="shared" si="14"/>
        <v>0</v>
      </c>
      <c r="AI43" s="5">
        <f t="shared" si="14"/>
        <v>0</v>
      </c>
      <c r="AJ43" s="5">
        <f t="shared" si="14"/>
        <v>0</v>
      </c>
      <c r="AK43" s="5">
        <f t="shared" si="14"/>
        <v>0</v>
      </c>
      <c r="AL43" s="5">
        <f t="shared" si="14"/>
        <v>0</v>
      </c>
      <c r="AM43" s="5">
        <f t="shared" si="14"/>
        <v>0</v>
      </c>
      <c r="AN43" s="5">
        <f t="shared" si="14"/>
        <v>0</v>
      </c>
      <c r="AO43" s="5">
        <f t="shared" si="14"/>
        <v>0</v>
      </c>
      <c r="AP43" s="5">
        <f t="shared" si="14"/>
        <v>0</v>
      </c>
      <c r="AQ43" s="5">
        <f t="shared" si="14"/>
        <v>3</v>
      </c>
      <c r="AR43" s="5">
        <f t="shared" si="14"/>
        <v>0</v>
      </c>
      <c r="AS43" s="5">
        <f t="shared" si="14"/>
        <v>0</v>
      </c>
      <c r="AT43" s="5">
        <f t="shared" si="14"/>
        <v>0</v>
      </c>
      <c r="AU43" s="5">
        <f t="shared" si="14"/>
        <v>0</v>
      </c>
      <c r="AV43" s="5">
        <f t="shared" si="14"/>
        <v>0</v>
      </c>
      <c r="AW43" s="5">
        <f t="shared" si="14"/>
        <v>0</v>
      </c>
      <c r="AX43" s="5">
        <f t="shared" si="14"/>
        <v>0</v>
      </c>
      <c r="AY43" s="5">
        <f t="shared" si="14"/>
        <v>0</v>
      </c>
      <c r="AZ43" s="5">
        <f t="shared" si="14"/>
        <v>0</v>
      </c>
      <c r="BA43" s="5">
        <f t="shared" si="14"/>
        <v>0</v>
      </c>
      <c r="BB43" s="5">
        <f t="shared" si="14"/>
        <v>0</v>
      </c>
      <c r="BC43" s="5">
        <f t="shared" si="14"/>
        <v>4</v>
      </c>
      <c r="BD43" s="5">
        <f t="shared" si="14"/>
        <v>0</v>
      </c>
      <c r="BE43" s="5">
        <f t="shared" si="14"/>
        <v>0</v>
      </c>
      <c r="BF43" s="5">
        <f t="shared" si="14"/>
        <v>0</v>
      </c>
      <c r="BG43" s="5">
        <f t="shared" si="14"/>
        <v>0</v>
      </c>
      <c r="BH43" s="5">
        <f t="shared" si="14"/>
        <v>0</v>
      </c>
      <c r="BI43" s="5">
        <f t="shared" si="14"/>
        <v>0</v>
      </c>
      <c r="BJ43" s="5">
        <f t="shared" si="14"/>
        <v>0</v>
      </c>
      <c r="BK43" s="5">
        <f t="shared" si="14"/>
        <v>0</v>
      </c>
      <c r="BL43" s="5">
        <f t="shared" si="14"/>
        <v>0</v>
      </c>
      <c r="BM43" s="5">
        <f t="shared" si="14"/>
        <v>0</v>
      </c>
      <c r="BN43" s="5">
        <f t="shared" si="14"/>
        <v>0</v>
      </c>
      <c r="BO43" s="5">
        <f t="shared" si="14"/>
        <v>5</v>
      </c>
      <c r="BP43" s="5">
        <f t="shared" si="14"/>
        <v>0</v>
      </c>
      <c r="BQ43" s="5">
        <f t="shared" si="14"/>
        <v>0</v>
      </c>
    </row>
    <row r="44" spans="1:69" outlineLevel="2">
      <c r="A44" s="36"/>
      <c r="B44" s="36"/>
      <c r="C44" s="56"/>
      <c r="D44" s="57"/>
      <c r="E44" s="24" t="s">
        <v>73</v>
      </c>
      <c r="F44" s="24"/>
      <c r="G44" s="24" t="s">
        <v>124</v>
      </c>
      <c r="H44" s="24"/>
      <c r="I44" s="24"/>
      <c r="J44" s="13">
        <f t="shared" ref="J44:BQ44" si="15" xml:space="preserve">  INDEX( $J41:$BQ41, MATCH( J42, $J43:$BQ43, 0 ) )</f>
        <v>45291</v>
      </c>
      <c r="K44" s="13">
        <f t="shared" si="15"/>
        <v>45657</v>
      </c>
      <c r="L44" s="13">
        <f t="shared" si="15"/>
        <v>46022</v>
      </c>
      <c r="M44" s="13">
        <f t="shared" si="15"/>
        <v>46387</v>
      </c>
      <c r="N44" s="13">
        <f t="shared" si="15"/>
        <v>46752</v>
      </c>
      <c r="O44" s="13" t="e">
        <f t="shared" si="15"/>
        <v>#N/A</v>
      </c>
      <c r="P44" s="13" t="e">
        <f t="shared" si="15"/>
        <v>#N/A</v>
      </c>
      <c r="Q44" s="13" t="e">
        <f t="shared" si="15"/>
        <v>#N/A</v>
      </c>
      <c r="R44" s="13" t="e">
        <f t="shared" si="15"/>
        <v>#N/A</v>
      </c>
      <c r="S44" s="13" t="e">
        <f t="shared" si="15"/>
        <v>#N/A</v>
      </c>
      <c r="T44" s="13" t="e">
        <f t="shared" si="15"/>
        <v>#N/A</v>
      </c>
      <c r="U44" s="13" t="e">
        <f t="shared" si="15"/>
        <v>#N/A</v>
      </c>
      <c r="V44" s="13" t="e">
        <f t="shared" si="15"/>
        <v>#N/A</v>
      </c>
      <c r="W44" s="13" t="e">
        <f t="shared" si="15"/>
        <v>#N/A</v>
      </c>
      <c r="X44" s="13" t="e">
        <f t="shared" si="15"/>
        <v>#N/A</v>
      </c>
      <c r="Y44" s="13" t="e">
        <f t="shared" si="15"/>
        <v>#N/A</v>
      </c>
      <c r="Z44" s="13" t="e">
        <f t="shared" si="15"/>
        <v>#N/A</v>
      </c>
      <c r="AA44" s="13" t="e">
        <f t="shared" si="15"/>
        <v>#N/A</v>
      </c>
      <c r="AB44" s="13" t="e">
        <f t="shared" si="15"/>
        <v>#N/A</v>
      </c>
      <c r="AC44" s="13" t="e">
        <f t="shared" si="15"/>
        <v>#N/A</v>
      </c>
      <c r="AD44" s="13" t="e">
        <f t="shared" si="15"/>
        <v>#N/A</v>
      </c>
      <c r="AE44" s="13" t="e">
        <f t="shared" si="15"/>
        <v>#N/A</v>
      </c>
      <c r="AF44" s="13" t="e">
        <f t="shared" si="15"/>
        <v>#N/A</v>
      </c>
      <c r="AG44" s="13" t="e">
        <f t="shared" si="15"/>
        <v>#N/A</v>
      </c>
      <c r="AH44" s="13" t="e">
        <f t="shared" si="15"/>
        <v>#N/A</v>
      </c>
      <c r="AI44" s="13" t="e">
        <f t="shared" si="15"/>
        <v>#N/A</v>
      </c>
      <c r="AJ44" s="13" t="e">
        <f t="shared" si="15"/>
        <v>#N/A</v>
      </c>
      <c r="AK44" s="13" t="e">
        <f t="shared" si="15"/>
        <v>#N/A</v>
      </c>
      <c r="AL44" s="13" t="e">
        <f t="shared" si="15"/>
        <v>#N/A</v>
      </c>
      <c r="AM44" s="13" t="e">
        <f t="shared" si="15"/>
        <v>#N/A</v>
      </c>
      <c r="AN44" s="13" t="e">
        <f t="shared" si="15"/>
        <v>#N/A</v>
      </c>
      <c r="AO44" s="13" t="e">
        <f t="shared" si="15"/>
        <v>#N/A</v>
      </c>
      <c r="AP44" s="13" t="e">
        <f t="shared" si="15"/>
        <v>#N/A</v>
      </c>
      <c r="AQ44" s="13" t="e">
        <f t="shared" si="15"/>
        <v>#N/A</v>
      </c>
      <c r="AR44" s="13" t="e">
        <f t="shared" si="15"/>
        <v>#N/A</v>
      </c>
      <c r="AS44" s="13" t="e">
        <f t="shared" si="15"/>
        <v>#N/A</v>
      </c>
      <c r="AT44" s="13" t="e">
        <f t="shared" si="15"/>
        <v>#N/A</v>
      </c>
      <c r="AU44" s="13" t="e">
        <f t="shared" si="15"/>
        <v>#N/A</v>
      </c>
      <c r="AV44" s="13" t="e">
        <f t="shared" si="15"/>
        <v>#N/A</v>
      </c>
      <c r="AW44" s="13" t="e">
        <f t="shared" si="15"/>
        <v>#N/A</v>
      </c>
      <c r="AX44" s="13" t="e">
        <f t="shared" si="15"/>
        <v>#N/A</v>
      </c>
      <c r="AY44" s="13" t="e">
        <f t="shared" si="15"/>
        <v>#N/A</v>
      </c>
      <c r="AZ44" s="13" t="e">
        <f t="shared" si="15"/>
        <v>#N/A</v>
      </c>
      <c r="BA44" s="13" t="e">
        <f t="shared" si="15"/>
        <v>#N/A</v>
      </c>
      <c r="BB44" s="13" t="e">
        <f t="shared" si="15"/>
        <v>#N/A</v>
      </c>
      <c r="BC44" s="13" t="e">
        <f t="shared" si="15"/>
        <v>#N/A</v>
      </c>
      <c r="BD44" s="13" t="e">
        <f t="shared" si="15"/>
        <v>#N/A</v>
      </c>
      <c r="BE44" s="13" t="e">
        <f t="shared" si="15"/>
        <v>#N/A</v>
      </c>
      <c r="BF44" s="13" t="e">
        <f t="shared" si="15"/>
        <v>#N/A</v>
      </c>
      <c r="BG44" s="13" t="e">
        <f t="shared" si="15"/>
        <v>#N/A</v>
      </c>
      <c r="BH44" s="13" t="e">
        <f t="shared" si="15"/>
        <v>#N/A</v>
      </c>
      <c r="BI44" s="13" t="e">
        <f t="shared" si="15"/>
        <v>#N/A</v>
      </c>
      <c r="BJ44" s="13" t="e">
        <f t="shared" si="15"/>
        <v>#N/A</v>
      </c>
      <c r="BK44" s="13" t="e">
        <f t="shared" si="15"/>
        <v>#N/A</v>
      </c>
      <c r="BL44" s="13" t="e">
        <f t="shared" si="15"/>
        <v>#N/A</v>
      </c>
      <c r="BM44" s="13" t="e">
        <f t="shared" si="15"/>
        <v>#N/A</v>
      </c>
      <c r="BN44" s="13" t="e">
        <f t="shared" si="15"/>
        <v>#N/A</v>
      </c>
      <c r="BO44" s="13" t="e">
        <f t="shared" si="15"/>
        <v>#N/A</v>
      </c>
      <c r="BP44" s="13" t="e">
        <f t="shared" si="15"/>
        <v>#N/A</v>
      </c>
      <c r="BQ44" s="13" t="e">
        <f t="shared" si="15"/>
        <v>#N/A</v>
      </c>
    </row>
    <row r="45" spans="1:69" outlineLevel="1"/>
    <row r="46" spans="1:69" outlineLevel="1"/>
    <row r="47" spans="1:69" outlineLevel="1">
      <c r="B47" s="28" t="s">
        <v>113</v>
      </c>
    </row>
    <row r="48" spans="1:69" outlineLevel="2">
      <c r="A48" s="21"/>
      <c r="B48" s="21"/>
      <c r="C48" s="33"/>
      <c r="D48" s="34"/>
      <c r="E48" s="3" t="str">
        <f xml:space="preserve">  InpS!E$23</f>
        <v>[Timeline label]</v>
      </c>
      <c r="F48" s="3">
        <f xml:space="preserve">  InpS!F$23</f>
        <v>0</v>
      </c>
      <c r="G48" s="3">
        <f xml:space="preserve">  InpS!G$23</f>
        <v>0</v>
      </c>
      <c r="H48" s="3">
        <f xml:space="preserve">  InpS!H$23</f>
        <v>0</v>
      </c>
      <c r="I48" s="3">
        <f xml:space="preserve">  InpS!I$23</f>
        <v>0</v>
      </c>
      <c r="J48" s="3">
        <f xml:space="preserve">  InpS!J$23</f>
        <v>0</v>
      </c>
      <c r="K48" s="3">
        <f xml:space="preserve">  InpS!K$23</f>
        <v>0</v>
      </c>
      <c r="L48" s="3">
        <f xml:space="preserve">  InpS!L$23</f>
        <v>0</v>
      </c>
      <c r="M48" s="3">
        <f xml:space="preserve">  InpS!M$23</f>
        <v>0</v>
      </c>
      <c r="N48" s="3">
        <f xml:space="preserve">  InpS!N$23</f>
        <v>0</v>
      </c>
      <c r="O48" s="3">
        <f xml:space="preserve">  InpS!O$23</f>
        <v>0</v>
      </c>
      <c r="P48" s="3">
        <f xml:space="preserve">  InpS!P$23</f>
        <v>0</v>
      </c>
      <c r="Q48" s="3">
        <f xml:space="preserve">  InpS!Q$23</f>
        <v>0</v>
      </c>
      <c r="R48" s="3">
        <f xml:space="preserve">  InpS!R$23</f>
        <v>0</v>
      </c>
      <c r="S48" s="3">
        <f xml:space="preserve">  InpS!S$23</f>
        <v>0</v>
      </c>
      <c r="T48" s="3">
        <f xml:space="preserve">  InpS!T$23</f>
        <v>0</v>
      </c>
      <c r="U48" s="3">
        <f xml:space="preserve">  InpS!U$23</f>
        <v>0</v>
      </c>
      <c r="V48" s="3">
        <f xml:space="preserve">  InpS!V$23</f>
        <v>0</v>
      </c>
      <c r="W48" s="3">
        <f xml:space="preserve">  InpS!W$23</f>
        <v>0</v>
      </c>
      <c r="X48" s="3">
        <f xml:space="preserve">  InpS!X$23</f>
        <v>0</v>
      </c>
      <c r="Y48" s="3">
        <f xml:space="preserve">  InpS!Y$23</f>
        <v>0</v>
      </c>
      <c r="Z48" s="3">
        <f xml:space="preserve">  InpS!Z$23</f>
        <v>0</v>
      </c>
      <c r="AA48" s="3">
        <f xml:space="preserve">  InpS!AA$23</f>
        <v>0</v>
      </c>
      <c r="AB48" s="3">
        <f xml:space="preserve">  InpS!AB$23</f>
        <v>0</v>
      </c>
      <c r="AC48" s="3">
        <f xml:space="preserve">  InpS!AC$23</f>
        <v>0</v>
      </c>
      <c r="AD48" s="3">
        <f xml:space="preserve">  InpS!AD$23</f>
        <v>0</v>
      </c>
      <c r="AE48" s="3">
        <f xml:space="preserve">  InpS!AE$23</f>
        <v>0</v>
      </c>
      <c r="AF48" s="3">
        <f xml:space="preserve">  InpS!AF$23</f>
        <v>0</v>
      </c>
      <c r="AG48" s="3">
        <f xml:space="preserve">  InpS!AG$23</f>
        <v>0</v>
      </c>
      <c r="AH48" s="3">
        <f xml:space="preserve">  InpS!AH$23</f>
        <v>0</v>
      </c>
      <c r="AI48" s="3">
        <f xml:space="preserve">  InpS!AI$23</f>
        <v>0</v>
      </c>
      <c r="AJ48" s="3">
        <f xml:space="preserve">  InpS!AJ$23</f>
        <v>0</v>
      </c>
      <c r="AK48" s="3">
        <f xml:space="preserve">  InpS!AK$23</f>
        <v>0</v>
      </c>
      <c r="AL48" s="3">
        <f xml:space="preserve">  InpS!AL$23</f>
        <v>0</v>
      </c>
      <c r="AM48" s="3">
        <f xml:space="preserve">  InpS!AM$23</f>
        <v>0</v>
      </c>
      <c r="AN48" s="3">
        <f xml:space="preserve">  InpS!AN$23</f>
        <v>0</v>
      </c>
      <c r="AO48" s="3">
        <f xml:space="preserve">  InpS!AO$23</f>
        <v>0</v>
      </c>
      <c r="AP48" s="3">
        <f xml:space="preserve">  InpS!AP$23</f>
        <v>0</v>
      </c>
      <c r="AQ48" s="3">
        <f xml:space="preserve">  InpS!AQ$23</f>
        <v>0</v>
      </c>
      <c r="AR48" s="3">
        <f xml:space="preserve">  InpS!AR$23</f>
        <v>0</v>
      </c>
      <c r="AS48" s="3">
        <f xml:space="preserve">  InpS!AS$23</f>
        <v>0</v>
      </c>
      <c r="AT48" s="3">
        <f xml:space="preserve">  InpS!AT$23</f>
        <v>0</v>
      </c>
      <c r="AU48" s="3">
        <f xml:space="preserve">  InpS!AU$23</f>
        <v>0</v>
      </c>
      <c r="AV48" s="3">
        <f xml:space="preserve">  InpS!AV$23</f>
        <v>0</v>
      </c>
      <c r="AW48" s="3">
        <f xml:space="preserve">  InpS!AW$23</f>
        <v>0</v>
      </c>
      <c r="AX48" s="3">
        <f xml:space="preserve">  InpS!AX$23</f>
        <v>0</v>
      </c>
      <c r="AY48" s="3">
        <f xml:space="preserve">  InpS!AY$23</f>
        <v>0</v>
      </c>
      <c r="AZ48" s="3">
        <f xml:space="preserve">  InpS!AZ$23</f>
        <v>0</v>
      </c>
      <c r="BA48" s="3">
        <f xml:space="preserve">  InpS!BA$23</f>
        <v>0</v>
      </c>
      <c r="BB48" s="3">
        <f xml:space="preserve">  InpS!BB$23</f>
        <v>0</v>
      </c>
      <c r="BC48" s="3">
        <f xml:space="preserve">  InpS!BC$23</f>
        <v>0</v>
      </c>
      <c r="BD48" s="3">
        <f xml:space="preserve">  InpS!BD$23</f>
        <v>0</v>
      </c>
      <c r="BE48" s="3">
        <f xml:space="preserve">  InpS!BE$23</f>
        <v>0</v>
      </c>
      <c r="BF48" s="3">
        <f xml:space="preserve">  InpS!BF$23</f>
        <v>0</v>
      </c>
      <c r="BG48" s="3">
        <f xml:space="preserve">  InpS!BG$23</f>
        <v>0</v>
      </c>
      <c r="BH48" s="3">
        <f xml:space="preserve">  InpS!BH$23</f>
        <v>0</v>
      </c>
      <c r="BI48" s="3">
        <f xml:space="preserve">  InpS!BI$23</f>
        <v>0</v>
      </c>
      <c r="BJ48" s="3">
        <f xml:space="preserve">  InpS!BJ$23</f>
        <v>0</v>
      </c>
      <c r="BK48" s="3">
        <f xml:space="preserve">  InpS!BK$23</f>
        <v>0</v>
      </c>
      <c r="BL48" s="3">
        <f xml:space="preserve">  InpS!BL$23</f>
        <v>0</v>
      </c>
      <c r="BM48" s="3">
        <f xml:space="preserve">  InpS!BM$23</f>
        <v>0</v>
      </c>
      <c r="BN48" s="3">
        <f xml:space="preserve">  InpS!BN$23</f>
        <v>0</v>
      </c>
      <c r="BO48" s="3">
        <f xml:space="preserve">  InpS!BO$23</f>
        <v>0</v>
      </c>
      <c r="BP48" s="3">
        <f xml:space="preserve">  InpS!BP$23</f>
        <v>0</v>
      </c>
      <c r="BQ48" s="3">
        <f xml:space="preserve">  InpS!BQ$23</f>
        <v>0</v>
      </c>
    </row>
    <row r="49" spans="1:69" outlineLevel="2">
      <c r="E49" s="2" t="str">
        <f t="shared" ref="E49:BQ49" si="16" xml:space="preserve">  E$37</f>
        <v>Period number</v>
      </c>
      <c r="F49" s="2">
        <f t="shared" si="16"/>
        <v>0</v>
      </c>
      <c r="G49" s="2">
        <f t="shared" si="16"/>
        <v>0</v>
      </c>
      <c r="H49" s="2">
        <f t="shared" si="16"/>
        <v>1830</v>
      </c>
      <c r="I49" s="2">
        <f t="shared" si="16"/>
        <v>0</v>
      </c>
      <c r="J49" s="2">
        <f t="shared" si="16"/>
        <v>1</v>
      </c>
      <c r="K49" s="2">
        <f t="shared" si="16"/>
        <v>2</v>
      </c>
      <c r="L49" s="2">
        <f t="shared" si="16"/>
        <v>3</v>
      </c>
      <c r="M49" s="2">
        <f t="shared" si="16"/>
        <v>4</v>
      </c>
      <c r="N49" s="2">
        <f t="shared" si="16"/>
        <v>5</v>
      </c>
      <c r="O49" s="2">
        <f t="shared" si="16"/>
        <v>6</v>
      </c>
      <c r="P49" s="2">
        <f t="shared" si="16"/>
        <v>7</v>
      </c>
      <c r="Q49" s="2">
        <f t="shared" si="16"/>
        <v>8</v>
      </c>
      <c r="R49" s="2">
        <f t="shared" si="16"/>
        <v>9</v>
      </c>
      <c r="S49" s="2">
        <f t="shared" si="16"/>
        <v>10</v>
      </c>
      <c r="T49" s="2">
        <f t="shared" si="16"/>
        <v>11</v>
      </c>
      <c r="U49" s="2">
        <f t="shared" si="16"/>
        <v>12</v>
      </c>
      <c r="V49" s="2">
        <f t="shared" si="16"/>
        <v>13</v>
      </c>
      <c r="W49" s="2">
        <f t="shared" si="16"/>
        <v>14</v>
      </c>
      <c r="X49" s="2">
        <f t="shared" si="16"/>
        <v>15</v>
      </c>
      <c r="Y49" s="2">
        <f t="shared" si="16"/>
        <v>16</v>
      </c>
      <c r="Z49" s="2">
        <f t="shared" si="16"/>
        <v>17</v>
      </c>
      <c r="AA49" s="2">
        <f t="shared" si="16"/>
        <v>18</v>
      </c>
      <c r="AB49" s="2">
        <f t="shared" si="16"/>
        <v>19</v>
      </c>
      <c r="AC49" s="2">
        <f t="shared" si="16"/>
        <v>20</v>
      </c>
      <c r="AD49" s="2">
        <f t="shared" si="16"/>
        <v>21</v>
      </c>
      <c r="AE49" s="2">
        <f t="shared" si="16"/>
        <v>22</v>
      </c>
      <c r="AF49" s="2">
        <f t="shared" si="16"/>
        <v>23</v>
      </c>
      <c r="AG49" s="2">
        <f t="shared" si="16"/>
        <v>24</v>
      </c>
      <c r="AH49" s="2">
        <f t="shared" si="16"/>
        <v>25</v>
      </c>
      <c r="AI49" s="2">
        <f t="shared" si="16"/>
        <v>26</v>
      </c>
      <c r="AJ49" s="2">
        <f t="shared" si="16"/>
        <v>27</v>
      </c>
      <c r="AK49" s="2">
        <f t="shared" si="16"/>
        <v>28</v>
      </c>
      <c r="AL49" s="2">
        <f t="shared" si="16"/>
        <v>29</v>
      </c>
      <c r="AM49" s="2">
        <f t="shared" si="16"/>
        <v>30</v>
      </c>
      <c r="AN49" s="2">
        <f t="shared" si="16"/>
        <v>31</v>
      </c>
      <c r="AO49" s="2">
        <f t="shared" si="16"/>
        <v>32</v>
      </c>
      <c r="AP49" s="2">
        <f t="shared" si="16"/>
        <v>33</v>
      </c>
      <c r="AQ49" s="2">
        <f t="shared" si="16"/>
        <v>34</v>
      </c>
      <c r="AR49" s="2">
        <f t="shared" si="16"/>
        <v>35</v>
      </c>
      <c r="AS49" s="2">
        <f t="shared" si="16"/>
        <v>36</v>
      </c>
      <c r="AT49" s="2">
        <f t="shared" si="16"/>
        <v>37</v>
      </c>
      <c r="AU49" s="2">
        <f t="shared" si="16"/>
        <v>38</v>
      </c>
      <c r="AV49" s="2">
        <f t="shared" si="16"/>
        <v>39</v>
      </c>
      <c r="AW49" s="2">
        <f t="shared" si="16"/>
        <v>40</v>
      </c>
      <c r="AX49" s="2">
        <f t="shared" si="16"/>
        <v>41</v>
      </c>
      <c r="AY49" s="2">
        <f t="shared" si="16"/>
        <v>42</v>
      </c>
      <c r="AZ49" s="2">
        <f t="shared" si="16"/>
        <v>43</v>
      </c>
      <c r="BA49" s="2">
        <f t="shared" si="16"/>
        <v>44</v>
      </c>
      <c r="BB49" s="2">
        <f t="shared" si="16"/>
        <v>45</v>
      </c>
      <c r="BC49" s="2">
        <f t="shared" si="16"/>
        <v>46</v>
      </c>
      <c r="BD49" s="2">
        <f t="shared" si="16"/>
        <v>47</v>
      </c>
      <c r="BE49" s="2">
        <f t="shared" si="16"/>
        <v>48</v>
      </c>
      <c r="BF49" s="2">
        <f t="shared" si="16"/>
        <v>49</v>
      </c>
      <c r="BG49" s="2">
        <f t="shared" si="16"/>
        <v>50</v>
      </c>
      <c r="BH49" s="2">
        <f t="shared" si="16"/>
        <v>51</v>
      </c>
      <c r="BI49" s="2">
        <f t="shared" si="16"/>
        <v>52</v>
      </c>
      <c r="BJ49" s="2">
        <f t="shared" si="16"/>
        <v>53</v>
      </c>
      <c r="BK49" s="2">
        <f t="shared" si="16"/>
        <v>54</v>
      </c>
      <c r="BL49" s="2">
        <f t="shared" si="16"/>
        <v>55</v>
      </c>
      <c r="BM49" s="2">
        <f t="shared" si="16"/>
        <v>56</v>
      </c>
      <c r="BN49" s="2">
        <f t="shared" si="16"/>
        <v>57</v>
      </c>
      <c r="BO49" s="2">
        <f t="shared" si="16"/>
        <v>58</v>
      </c>
      <c r="BP49" s="2">
        <f t="shared" si="16"/>
        <v>59</v>
      </c>
      <c r="BQ49" s="2">
        <f t="shared" si="16"/>
        <v>60</v>
      </c>
    </row>
    <row r="50" spans="1:69" outlineLevel="2">
      <c r="E50" s="5" t="str">
        <f t="shared" ref="E50:BQ50" si="17" xml:space="preserve">  E$189</f>
        <v>Month to Year (financial year) : period end flag</v>
      </c>
      <c r="F50" s="5">
        <f t="shared" si="17"/>
        <v>0</v>
      </c>
      <c r="G50" s="5" t="str">
        <f t="shared" si="17"/>
        <v>counter</v>
      </c>
      <c r="H50" s="5">
        <f t="shared" si="17"/>
        <v>0</v>
      </c>
      <c r="I50" s="5">
        <f t="shared" si="17"/>
        <v>0</v>
      </c>
      <c r="J50" s="5">
        <f t="shared" si="17"/>
        <v>0</v>
      </c>
      <c r="K50" s="5">
        <f t="shared" si="17"/>
        <v>0</v>
      </c>
      <c r="L50" s="5">
        <f t="shared" si="17"/>
        <v>0</v>
      </c>
      <c r="M50" s="5">
        <f t="shared" si="17"/>
        <v>0</v>
      </c>
      <c r="N50" s="5">
        <f t="shared" si="17"/>
        <v>0</v>
      </c>
      <c r="O50" s="5">
        <f t="shared" si="17"/>
        <v>0</v>
      </c>
      <c r="P50" s="5">
        <f t="shared" si="17"/>
        <v>0</v>
      </c>
      <c r="Q50" s="5">
        <f t="shared" si="17"/>
        <v>0</v>
      </c>
      <c r="R50" s="5">
        <f t="shared" si="17"/>
        <v>0</v>
      </c>
      <c r="S50" s="5">
        <f t="shared" si="17"/>
        <v>1</v>
      </c>
      <c r="T50" s="5">
        <f t="shared" si="17"/>
        <v>0</v>
      </c>
      <c r="U50" s="5">
        <f t="shared" si="17"/>
        <v>0</v>
      </c>
      <c r="V50" s="5">
        <f t="shared" si="17"/>
        <v>0</v>
      </c>
      <c r="W50" s="5">
        <f t="shared" si="17"/>
        <v>0</v>
      </c>
      <c r="X50" s="5">
        <f t="shared" si="17"/>
        <v>0</v>
      </c>
      <c r="Y50" s="5">
        <f t="shared" si="17"/>
        <v>0</v>
      </c>
      <c r="Z50" s="5">
        <f t="shared" si="17"/>
        <v>0</v>
      </c>
      <c r="AA50" s="5">
        <f t="shared" si="17"/>
        <v>0</v>
      </c>
      <c r="AB50" s="5">
        <f t="shared" si="17"/>
        <v>0</v>
      </c>
      <c r="AC50" s="5">
        <f t="shared" si="17"/>
        <v>0</v>
      </c>
      <c r="AD50" s="5">
        <f t="shared" si="17"/>
        <v>0</v>
      </c>
      <c r="AE50" s="5">
        <f t="shared" si="17"/>
        <v>2</v>
      </c>
      <c r="AF50" s="5">
        <f t="shared" si="17"/>
        <v>0</v>
      </c>
      <c r="AG50" s="5">
        <f t="shared" si="17"/>
        <v>0</v>
      </c>
      <c r="AH50" s="5">
        <f t="shared" si="17"/>
        <v>0</v>
      </c>
      <c r="AI50" s="5">
        <f t="shared" si="17"/>
        <v>0</v>
      </c>
      <c r="AJ50" s="5">
        <f t="shared" si="17"/>
        <v>0</v>
      </c>
      <c r="AK50" s="5">
        <f t="shared" si="17"/>
        <v>0</v>
      </c>
      <c r="AL50" s="5">
        <f t="shared" si="17"/>
        <v>0</v>
      </c>
      <c r="AM50" s="5">
        <f t="shared" si="17"/>
        <v>0</v>
      </c>
      <c r="AN50" s="5">
        <f t="shared" si="17"/>
        <v>0</v>
      </c>
      <c r="AO50" s="5">
        <f t="shared" si="17"/>
        <v>0</v>
      </c>
      <c r="AP50" s="5">
        <f t="shared" si="17"/>
        <v>0</v>
      </c>
      <c r="AQ50" s="5">
        <f t="shared" si="17"/>
        <v>3</v>
      </c>
      <c r="AR50" s="5">
        <f t="shared" si="17"/>
        <v>0</v>
      </c>
      <c r="AS50" s="5">
        <f t="shared" si="17"/>
        <v>0</v>
      </c>
      <c r="AT50" s="5">
        <f t="shared" si="17"/>
        <v>0</v>
      </c>
      <c r="AU50" s="5">
        <f t="shared" si="17"/>
        <v>0</v>
      </c>
      <c r="AV50" s="5">
        <f t="shared" si="17"/>
        <v>0</v>
      </c>
      <c r="AW50" s="5">
        <f t="shared" si="17"/>
        <v>0</v>
      </c>
      <c r="AX50" s="5">
        <f t="shared" si="17"/>
        <v>0</v>
      </c>
      <c r="AY50" s="5">
        <f t="shared" si="17"/>
        <v>0</v>
      </c>
      <c r="AZ50" s="5">
        <f t="shared" si="17"/>
        <v>0</v>
      </c>
      <c r="BA50" s="5">
        <f t="shared" si="17"/>
        <v>0</v>
      </c>
      <c r="BB50" s="5">
        <f t="shared" si="17"/>
        <v>0</v>
      </c>
      <c r="BC50" s="5">
        <f t="shared" si="17"/>
        <v>4</v>
      </c>
      <c r="BD50" s="5">
        <f t="shared" si="17"/>
        <v>0</v>
      </c>
      <c r="BE50" s="5">
        <f t="shared" si="17"/>
        <v>0</v>
      </c>
      <c r="BF50" s="5">
        <f t="shared" si="17"/>
        <v>0</v>
      </c>
      <c r="BG50" s="5">
        <f t="shared" si="17"/>
        <v>0</v>
      </c>
      <c r="BH50" s="5">
        <f t="shared" si="17"/>
        <v>0</v>
      </c>
      <c r="BI50" s="5">
        <f t="shared" si="17"/>
        <v>0</v>
      </c>
      <c r="BJ50" s="5">
        <f t="shared" si="17"/>
        <v>0</v>
      </c>
      <c r="BK50" s="5">
        <f t="shared" si="17"/>
        <v>0</v>
      </c>
      <c r="BL50" s="5">
        <f t="shared" si="17"/>
        <v>0</v>
      </c>
      <c r="BM50" s="5">
        <f t="shared" si="17"/>
        <v>0</v>
      </c>
      <c r="BN50" s="5">
        <f t="shared" si="17"/>
        <v>0</v>
      </c>
      <c r="BO50" s="5">
        <f t="shared" si="17"/>
        <v>5</v>
      </c>
      <c r="BP50" s="5">
        <f t="shared" si="17"/>
        <v>0</v>
      </c>
      <c r="BQ50" s="5">
        <f t="shared" si="17"/>
        <v>0</v>
      </c>
    </row>
    <row r="51" spans="1:69" outlineLevel="2">
      <c r="A51" s="36"/>
      <c r="B51" s="36"/>
      <c r="C51" s="56"/>
      <c r="D51" s="57"/>
      <c r="E51" s="24" t="s">
        <v>113</v>
      </c>
      <c r="F51" s="24"/>
      <c r="G51" s="24"/>
      <c r="H51" s="4" t="e">
        <f xml:space="preserve"> SUM( J51:BQ51 )</f>
        <v>#N/A</v>
      </c>
      <c r="I51" s="24"/>
      <c r="J51" s="4">
        <f t="shared" ref="J51:BQ51" si="18" xml:space="preserve">  INDEX( $J48:$BQ48, MATCH( J49, $J50:$BQ50, 0 ) )</f>
        <v>0</v>
      </c>
      <c r="K51" s="4">
        <f t="shared" si="18"/>
        <v>0</v>
      </c>
      <c r="L51" s="4">
        <f t="shared" si="18"/>
        <v>0</v>
      </c>
      <c r="M51" s="4">
        <f t="shared" si="18"/>
        <v>0</v>
      </c>
      <c r="N51" s="4">
        <f t="shared" si="18"/>
        <v>0</v>
      </c>
      <c r="O51" s="4" t="e">
        <f t="shared" si="18"/>
        <v>#N/A</v>
      </c>
      <c r="P51" s="4" t="e">
        <f t="shared" si="18"/>
        <v>#N/A</v>
      </c>
      <c r="Q51" s="4" t="e">
        <f t="shared" si="18"/>
        <v>#N/A</v>
      </c>
      <c r="R51" s="4" t="e">
        <f t="shared" si="18"/>
        <v>#N/A</v>
      </c>
      <c r="S51" s="4" t="e">
        <f t="shared" si="18"/>
        <v>#N/A</v>
      </c>
      <c r="T51" s="4" t="e">
        <f t="shared" si="18"/>
        <v>#N/A</v>
      </c>
      <c r="U51" s="4" t="e">
        <f t="shared" si="18"/>
        <v>#N/A</v>
      </c>
      <c r="V51" s="4" t="e">
        <f t="shared" si="18"/>
        <v>#N/A</v>
      </c>
      <c r="W51" s="4" t="e">
        <f t="shared" si="18"/>
        <v>#N/A</v>
      </c>
      <c r="X51" s="4" t="e">
        <f t="shared" si="18"/>
        <v>#N/A</v>
      </c>
      <c r="Y51" s="4" t="e">
        <f t="shared" si="18"/>
        <v>#N/A</v>
      </c>
      <c r="Z51" s="4" t="e">
        <f t="shared" si="18"/>
        <v>#N/A</v>
      </c>
      <c r="AA51" s="4" t="e">
        <f t="shared" si="18"/>
        <v>#N/A</v>
      </c>
      <c r="AB51" s="4" t="e">
        <f t="shared" si="18"/>
        <v>#N/A</v>
      </c>
      <c r="AC51" s="4" t="e">
        <f t="shared" si="18"/>
        <v>#N/A</v>
      </c>
      <c r="AD51" s="4" t="e">
        <f t="shared" si="18"/>
        <v>#N/A</v>
      </c>
      <c r="AE51" s="4" t="e">
        <f t="shared" si="18"/>
        <v>#N/A</v>
      </c>
      <c r="AF51" s="4" t="e">
        <f t="shared" si="18"/>
        <v>#N/A</v>
      </c>
      <c r="AG51" s="4" t="e">
        <f t="shared" si="18"/>
        <v>#N/A</v>
      </c>
      <c r="AH51" s="4" t="e">
        <f t="shared" si="18"/>
        <v>#N/A</v>
      </c>
      <c r="AI51" s="4" t="e">
        <f t="shared" si="18"/>
        <v>#N/A</v>
      </c>
      <c r="AJ51" s="4" t="e">
        <f t="shared" si="18"/>
        <v>#N/A</v>
      </c>
      <c r="AK51" s="4" t="e">
        <f t="shared" si="18"/>
        <v>#N/A</v>
      </c>
      <c r="AL51" s="4" t="e">
        <f t="shared" si="18"/>
        <v>#N/A</v>
      </c>
      <c r="AM51" s="4" t="e">
        <f t="shared" si="18"/>
        <v>#N/A</v>
      </c>
      <c r="AN51" s="4" t="e">
        <f t="shared" si="18"/>
        <v>#N/A</v>
      </c>
      <c r="AO51" s="4" t="e">
        <f t="shared" si="18"/>
        <v>#N/A</v>
      </c>
      <c r="AP51" s="4" t="e">
        <f t="shared" si="18"/>
        <v>#N/A</v>
      </c>
      <c r="AQ51" s="4" t="e">
        <f t="shared" si="18"/>
        <v>#N/A</v>
      </c>
      <c r="AR51" s="4" t="e">
        <f t="shared" si="18"/>
        <v>#N/A</v>
      </c>
      <c r="AS51" s="4" t="e">
        <f t="shared" si="18"/>
        <v>#N/A</v>
      </c>
      <c r="AT51" s="4" t="e">
        <f t="shared" si="18"/>
        <v>#N/A</v>
      </c>
      <c r="AU51" s="4" t="e">
        <f t="shared" si="18"/>
        <v>#N/A</v>
      </c>
      <c r="AV51" s="4" t="e">
        <f t="shared" si="18"/>
        <v>#N/A</v>
      </c>
      <c r="AW51" s="4" t="e">
        <f t="shared" si="18"/>
        <v>#N/A</v>
      </c>
      <c r="AX51" s="4" t="e">
        <f t="shared" si="18"/>
        <v>#N/A</v>
      </c>
      <c r="AY51" s="4" t="e">
        <f t="shared" si="18"/>
        <v>#N/A</v>
      </c>
      <c r="AZ51" s="4" t="e">
        <f t="shared" si="18"/>
        <v>#N/A</v>
      </c>
      <c r="BA51" s="4" t="e">
        <f t="shared" si="18"/>
        <v>#N/A</v>
      </c>
      <c r="BB51" s="4" t="e">
        <f t="shared" si="18"/>
        <v>#N/A</v>
      </c>
      <c r="BC51" s="4" t="e">
        <f t="shared" si="18"/>
        <v>#N/A</v>
      </c>
      <c r="BD51" s="4" t="e">
        <f t="shared" si="18"/>
        <v>#N/A</v>
      </c>
      <c r="BE51" s="4" t="e">
        <f t="shared" si="18"/>
        <v>#N/A</v>
      </c>
      <c r="BF51" s="4" t="e">
        <f t="shared" si="18"/>
        <v>#N/A</v>
      </c>
      <c r="BG51" s="4" t="e">
        <f t="shared" si="18"/>
        <v>#N/A</v>
      </c>
      <c r="BH51" s="4" t="e">
        <f t="shared" si="18"/>
        <v>#N/A</v>
      </c>
      <c r="BI51" s="4" t="e">
        <f t="shared" si="18"/>
        <v>#N/A</v>
      </c>
      <c r="BJ51" s="4" t="e">
        <f t="shared" si="18"/>
        <v>#N/A</v>
      </c>
      <c r="BK51" s="4" t="e">
        <f t="shared" si="18"/>
        <v>#N/A</v>
      </c>
      <c r="BL51" s="4" t="e">
        <f t="shared" si="18"/>
        <v>#N/A</v>
      </c>
      <c r="BM51" s="4" t="e">
        <f t="shared" si="18"/>
        <v>#N/A</v>
      </c>
      <c r="BN51" s="4" t="e">
        <f t="shared" si="18"/>
        <v>#N/A</v>
      </c>
      <c r="BO51" s="4" t="e">
        <f t="shared" si="18"/>
        <v>#N/A</v>
      </c>
      <c r="BP51" s="4" t="e">
        <f t="shared" si="18"/>
        <v>#N/A</v>
      </c>
      <c r="BQ51" s="4" t="e">
        <f t="shared" si="18"/>
        <v>#N/A</v>
      </c>
    </row>
    <row r="52" spans="1:69" outlineLevel="1"/>
    <row r="53" spans="1:69" outlineLevel="1"/>
    <row r="54" spans="1:69" outlineLevel="1">
      <c r="B54" s="28" t="s">
        <v>8</v>
      </c>
    </row>
    <row r="55" spans="1:69" outlineLevel="2">
      <c r="E55" s="2" t="str">
        <f t="shared" ref="E55:BQ55" si="19" xml:space="preserve">  E$33</f>
        <v>Financial year ending</v>
      </c>
      <c r="F55" s="2">
        <f t="shared" si="19"/>
        <v>0</v>
      </c>
      <c r="G55" s="2">
        <f t="shared" si="19"/>
        <v>0</v>
      </c>
      <c r="H55" s="2">
        <f t="shared" si="19"/>
        <v>121510</v>
      </c>
      <c r="I55" s="2">
        <f t="shared" si="19"/>
        <v>0</v>
      </c>
      <c r="J55" s="2">
        <f t="shared" si="19"/>
        <v>2023</v>
      </c>
      <c r="K55" s="2">
        <f t="shared" si="19"/>
        <v>2023</v>
      </c>
      <c r="L55" s="2">
        <f t="shared" si="19"/>
        <v>2023</v>
      </c>
      <c r="M55" s="2">
        <f t="shared" si="19"/>
        <v>2023</v>
      </c>
      <c r="N55" s="2">
        <f t="shared" si="19"/>
        <v>2023</v>
      </c>
      <c r="O55" s="2">
        <f t="shared" si="19"/>
        <v>2023</v>
      </c>
      <c r="P55" s="2">
        <f t="shared" si="19"/>
        <v>2023</v>
      </c>
      <c r="Q55" s="2">
        <f t="shared" si="19"/>
        <v>2023</v>
      </c>
      <c r="R55" s="2">
        <f t="shared" si="19"/>
        <v>2023</v>
      </c>
      <c r="S55" s="2">
        <f t="shared" si="19"/>
        <v>2023</v>
      </c>
      <c r="T55" s="2">
        <f t="shared" si="19"/>
        <v>2024</v>
      </c>
      <c r="U55" s="2">
        <f t="shared" si="19"/>
        <v>2024</v>
      </c>
      <c r="V55" s="2">
        <f t="shared" si="19"/>
        <v>2024</v>
      </c>
      <c r="W55" s="2">
        <f t="shared" si="19"/>
        <v>2024</v>
      </c>
      <c r="X55" s="2">
        <f t="shared" si="19"/>
        <v>2024</v>
      </c>
      <c r="Y55" s="2">
        <f t="shared" si="19"/>
        <v>2024</v>
      </c>
      <c r="Z55" s="2">
        <f t="shared" si="19"/>
        <v>2024</v>
      </c>
      <c r="AA55" s="2">
        <f t="shared" si="19"/>
        <v>2024</v>
      </c>
      <c r="AB55" s="2">
        <f t="shared" si="19"/>
        <v>2024</v>
      </c>
      <c r="AC55" s="2">
        <f t="shared" si="19"/>
        <v>2024</v>
      </c>
      <c r="AD55" s="2">
        <f t="shared" si="19"/>
        <v>2024</v>
      </c>
      <c r="AE55" s="2">
        <f t="shared" si="19"/>
        <v>2024</v>
      </c>
      <c r="AF55" s="2">
        <f t="shared" si="19"/>
        <v>2025</v>
      </c>
      <c r="AG55" s="2">
        <f t="shared" si="19"/>
        <v>2025</v>
      </c>
      <c r="AH55" s="2">
        <f t="shared" si="19"/>
        <v>2025</v>
      </c>
      <c r="AI55" s="2">
        <f t="shared" si="19"/>
        <v>2025</v>
      </c>
      <c r="AJ55" s="2">
        <f t="shared" si="19"/>
        <v>2025</v>
      </c>
      <c r="AK55" s="2">
        <f t="shared" si="19"/>
        <v>2025</v>
      </c>
      <c r="AL55" s="2">
        <f t="shared" si="19"/>
        <v>2025</v>
      </c>
      <c r="AM55" s="2">
        <f t="shared" si="19"/>
        <v>2025</v>
      </c>
      <c r="AN55" s="2">
        <f t="shared" si="19"/>
        <v>2025</v>
      </c>
      <c r="AO55" s="2">
        <f t="shared" si="19"/>
        <v>2025</v>
      </c>
      <c r="AP55" s="2">
        <f t="shared" si="19"/>
        <v>2025</v>
      </c>
      <c r="AQ55" s="2">
        <f t="shared" si="19"/>
        <v>2025</v>
      </c>
      <c r="AR55" s="2">
        <f t="shared" si="19"/>
        <v>2026</v>
      </c>
      <c r="AS55" s="2">
        <f t="shared" si="19"/>
        <v>2026</v>
      </c>
      <c r="AT55" s="2">
        <f t="shared" si="19"/>
        <v>2026</v>
      </c>
      <c r="AU55" s="2">
        <f t="shared" si="19"/>
        <v>2026</v>
      </c>
      <c r="AV55" s="2">
        <f t="shared" si="19"/>
        <v>2026</v>
      </c>
      <c r="AW55" s="2">
        <f t="shared" si="19"/>
        <v>2026</v>
      </c>
      <c r="AX55" s="2">
        <f t="shared" si="19"/>
        <v>2026</v>
      </c>
      <c r="AY55" s="2">
        <f t="shared" si="19"/>
        <v>2026</v>
      </c>
      <c r="AZ55" s="2">
        <f t="shared" si="19"/>
        <v>2026</v>
      </c>
      <c r="BA55" s="2">
        <f t="shared" si="19"/>
        <v>2026</v>
      </c>
      <c r="BB55" s="2">
        <f t="shared" si="19"/>
        <v>2026</v>
      </c>
      <c r="BC55" s="2">
        <f t="shared" si="19"/>
        <v>2026</v>
      </c>
      <c r="BD55" s="2">
        <f t="shared" si="19"/>
        <v>2027</v>
      </c>
      <c r="BE55" s="2">
        <f t="shared" si="19"/>
        <v>2027</v>
      </c>
      <c r="BF55" s="2">
        <f t="shared" si="19"/>
        <v>2027</v>
      </c>
      <c r="BG55" s="2">
        <f t="shared" si="19"/>
        <v>2027</v>
      </c>
      <c r="BH55" s="2">
        <f t="shared" si="19"/>
        <v>2027</v>
      </c>
      <c r="BI55" s="2">
        <f t="shared" si="19"/>
        <v>2027</v>
      </c>
      <c r="BJ55" s="2">
        <f t="shared" si="19"/>
        <v>2027</v>
      </c>
      <c r="BK55" s="2">
        <f t="shared" si="19"/>
        <v>2027</v>
      </c>
      <c r="BL55" s="2">
        <f t="shared" si="19"/>
        <v>2027</v>
      </c>
      <c r="BM55" s="2">
        <f t="shared" si="19"/>
        <v>2027</v>
      </c>
      <c r="BN55" s="2">
        <f t="shared" si="19"/>
        <v>2027</v>
      </c>
      <c r="BO55" s="2">
        <f t="shared" si="19"/>
        <v>2027</v>
      </c>
      <c r="BP55" s="2">
        <f t="shared" si="19"/>
        <v>2028</v>
      </c>
      <c r="BQ55" s="2">
        <f t="shared" si="19"/>
        <v>2028</v>
      </c>
    </row>
    <row r="56" spans="1:69" outlineLevel="2">
      <c r="E56" s="2" t="str">
        <f t="shared" ref="E56:BQ56" si="20" xml:space="preserve">  E$37</f>
        <v>Period number</v>
      </c>
      <c r="F56" s="2">
        <f t="shared" si="20"/>
        <v>0</v>
      </c>
      <c r="G56" s="2">
        <f t="shared" si="20"/>
        <v>0</v>
      </c>
      <c r="H56" s="2">
        <f t="shared" si="20"/>
        <v>1830</v>
      </c>
      <c r="I56" s="2">
        <f t="shared" si="20"/>
        <v>0</v>
      </c>
      <c r="J56" s="2">
        <f t="shared" si="20"/>
        <v>1</v>
      </c>
      <c r="K56" s="2">
        <f t="shared" si="20"/>
        <v>2</v>
      </c>
      <c r="L56" s="2">
        <f t="shared" si="20"/>
        <v>3</v>
      </c>
      <c r="M56" s="2">
        <f t="shared" si="20"/>
        <v>4</v>
      </c>
      <c r="N56" s="2">
        <f t="shared" si="20"/>
        <v>5</v>
      </c>
      <c r="O56" s="2">
        <f t="shared" si="20"/>
        <v>6</v>
      </c>
      <c r="P56" s="2">
        <f t="shared" si="20"/>
        <v>7</v>
      </c>
      <c r="Q56" s="2">
        <f t="shared" si="20"/>
        <v>8</v>
      </c>
      <c r="R56" s="2">
        <f t="shared" si="20"/>
        <v>9</v>
      </c>
      <c r="S56" s="2">
        <f t="shared" si="20"/>
        <v>10</v>
      </c>
      <c r="T56" s="2">
        <f t="shared" si="20"/>
        <v>11</v>
      </c>
      <c r="U56" s="2">
        <f t="shared" si="20"/>
        <v>12</v>
      </c>
      <c r="V56" s="2">
        <f t="shared" si="20"/>
        <v>13</v>
      </c>
      <c r="W56" s="2">
        <f t="shared" si="20"/>
        <v>14</v>
      </c>
      <c r="X56" s="2">
        <f t="shared" si="20"/>
        <v>15</v>
      </c>
      <c r="Y56" s="2">
        <f t="shared" si="20"/>
        <v>16</v>
      </c>
      <c r="Z56" s="2">
        <f t="shared" si="20"/>
        <v>17</v>
      </c>
      <c r="AA56" s="2">
        <f t="shared" si="20"/>
        <v>18</v>
      </c>
      <c r="AB56" s="2">
        <f t="shared" si="20"/>
        <v>19</v>
      </c>
      <c r="AC56" s="2">
        <f t="shared" si="20"/>
        <v>20</v>
      </c>
      <c r="AD56" s="2">
        <f t="shared" si="20"/>
        <v>21</v>
      </c>
      <c r="AE56" s="2">
        <f t="shared" si="20"/>
        <v>22</v>
      </c>
      <c r="AF56" s="2">
        <f t="shared" si="20"/>
        <v>23</v>
      </c>
      <c r="AG56" s="2">
        <f t="shared" si="20"/>
        <v>24</v>
      </c>
      <c r="AH56" s="2">
        <f t="shared" si="20"/>
        <v>25</v>
      </c>
      <c r="AI56" s="2">
        <f t="shared" si="20"/>
        <v>26</v>
      </c>
      <c r="AJ56" s="2">
        <f t="shared" si="20"/>
        <v>27</v>
      </c>
      <c r="AK56" s="2">
        <f t="shared" si="20"/>
        <v>28</v>
      </c>
      <c r="AL56" s="2">
        <f t="shared" si="20"/>
        <v>29</v>
      </c>
      <c r="AM56" s="2">
        <f t="shared" si="20"/>
        <v>30</v>
      </c>
      <c r="AN56" s="2">
        <f t="shared" si="20"/>
        <v>31</v>
      </c>
      <c r="AO56" s="2">
        <f t="shared" si="20"/>
        <v>32</v>
      </c>
      <c r="AP56" s="2">
        <f t="shared" si="20"/>
        <v>33</v>
      </c>
      <c r="AQ56" s="2">
        <f t="shared" si="20"/>
        <v>34</v>
      </c>
      <c r="AR56" s="2">
        <f t="shared" si="20"/>
        <v>35</v>
      </c>
      <c r="AS56" s="2">
        <f t="shared" si="20"/>
        <v>36</v>
      </c>
      <c r="AT56" s="2">
        <f t="shared" si="20"/>
        <v>37</v>
      </c>
      <c r="AU56" s="2">
        <f t="shared" si="20"/>
        <v>38</v>
      </c>
      <c r="AV56" s="2">
        <f t="shared" si="20"/>
        <v>39</v>
      </c>
      <c r="AW56" s="2">
        <f t="shared" si="20"/>
        <v>40</v>
      </c>
      <c r="AX56" s="2">
        <f t="shared" si="20"/>
        <v>41</v>
      </c>
      <c r="AY56" s="2">
        <f t="shared" si="20"/>
        <v>42</v>
      </c>
      <c r="AZ56" s="2">
        <f t="shared" si="20"/>
        <v>43</v>
      </c>
      <c r="BA56" s="2">
        <f t="shared" si="20"/>
        <v>44</v>
      </c>
      <c r="BB56" s="2">
        <f t="shared" si="20"/>
        <v>45</v>
      </c>
      <c r="BC56" s="2">
        <f t="shared" si="20"/>
        <v>46</v>
      </c>
      <c r="BD56" s="2">
        <f t="shared" si="20"/>
        <v>47</v>
      </c>
      <c r="BE56" s="2">
        <f t="shared" si="20"/>
        <v>48</v>
      </c>
      <c r="BF56" s="2">
        <f t="shared" si="20"/>
        <v>49</v>
      </c>
      <c r="BG56" s="2">
        <f t="shared" si="20"/>
        <v>50</v>
      </c>
      <c r="BH56" s="2">
        <f t="shared" si="20"/>
        <v>51</v>
      </c>
      <c r="BI56" s="2">
        <f t="shared" si="20"/>
        <v>52</v>
      </c>
      <c r="BJ56" s="2">
        <f t="shared" si="20"/>
        <v>53</v>
      </c>
      <c r="BK56" s="2">
        <f t="shared" si="20"/>
        <v>54</v>
      </c>
      <c r="BL56" s="2">
        <f t="shared" si="20"/>
        <v>55</v>
      </c>
      <c r="BM56" s="2">
        <f t="shared" si="20"/>
        <v>56</v>
      </c>
      <c r="BN56" s="2">
        <f t="shared" si="20"/>
        <v>57</v>
      </c>
      <c r="BO56" s="2">
        <f t="shared" si="20"/>
        <v>58</v>
      </c>
      <c r="BP56" s="2">
        <f t="shared" si="20"/>
        <v>59</v>
      </c>
      <c r="BQ56" s="2">
        <f t="shared" si="20"/>
        <v>60</v>
      </c>
    </row>
    <row r="57" spans="1:69" outlineLevel="2">
      <c r="E57" s="5" t="str">
        <f t="shared" ref="E57:BQ57" si="21" xml:space="preserve">  E$189</f>
        <v>Month to Year (financial year) : period end flag</v>
      </c>
      <c r="F57" s="5">
        <f t="shared" si="21"/>
        <v>0</v>
      </c>
      <c r="G57" s="5" t="str">
        <f t="shared" si="21"/>
        <v>counter</v>
      </c>
      <c r="H57" s="5">
        <f t="shared" si="21"/>
        <v>0</v>
      </c>
      <c r="I57" s="5">
        <f t="shared" si="21"/>
        <v>0</v>
      </c>
      <c r="J57" s="5">
        <f t="shared" si="21"/>
        <v>0</v>
      </c>
      <c r="K57" s="5">
        <f t="shared" si="21"/>
        <v>0</v>
      </c>
      <c r="L57" s="5">
        <f t="shared" si="21"/>
        <v>0</v>
      </c>
      <c r="M57" s="5">
        <f t="shared" si="21"/>
        <v>0</v>
      </c>
      <c r="N57" s="5">
        <f t="shared" si="21"/>
        <v>0</v>
      </c>
      <c r="O57" s="5">
        <f t="shared" si="21"/>
        <v>0</v>
      </c>
      <c r="P57" s="5">
        <f t="shared" si="21"/>
        <v>0</v>
      </c>
      <c r="Q57" s="5">
        <f t="shared" si="21"/>
        <v>0</v>
      </c>
      <c r="R57" s="5">
        <f t="shared" si="21"/>
        <v>0</v>
      </c>
      <c r="S57" s="5">
        <f t="shared" si="21"/>
        <v>1</v>
      </c>
      <c r="T57" s="5">
        <f t="shared" si="21"/>
        <v>0</v>
      </c>
      <c r="U57" s="5">
        <f t="shared" si="21"/>
        <v>0</v>
      </c>
      <c r="V57" s="5">
        <f t="shared" si="21"/>
        <v>0</v>
      </c>
      <c r="W57" s="5">
        <f t="shared" si="21"/>
        <v>0</v>
      </c>
      <c r="X57" s="5">
        <f t="shared" si="21"/>
        <v>0</v>
      </c>
      <c r="Y57" s="5">
        <f t="shared" si="21"/>
        <v>0</v>
      </c>
      <c r="Z57" s="5">
        <f t="shared" si="21"/>
        <v>0</v>
      </c>
      <c r="AA57" s="5">
        <f t="shared" si="21"/>
        <v>0</v>
      </c>
      <c r="AB57" s="5">
        <f t="shared" si="21"/>
        <v>0</v>
      </c>
      <c r="AC57" s="5">
        <f t="shared" si="21"/>
        <v>0</v>
      </c>
      <c r="AD57" s="5">
        <f t="shared" si="21"/>
        <v>0</v>
      </c>
      <c r="AE57" s="5">
        <f t="shared" si="21"/>
        <v>2</v>
      </c>
      <c r="AF57" s="5">
        <f t="shared" si="21"/>
        <v>0</v>
      </c>
      <c r="AG57" s="5">
        <f t="shared" si="21"/>
        <v>0</v>
      </c>
      <c r="AH57" s="5">
        <f t="shared" si="21"/>
        <v>0</v>
      </c>
      <c r="AI57" s="5">
        <f t="shared" si="21"/>
        <v>0</v>
      </c>
      <c r="AJ57" s="5">
        <f t="shared" si="21"/>
        <v>0</v>
      </c>
      <c r="AK57" s="5">
        <f t="shared" si="21"/>
        <v>0</v>
      </c>
      <c r="AL57" s="5">
        <f t="shared" si="21"/>
        <v>0</v>
      </c>
      <c r="AM57" s="5">
        <f t="shared" si="21"/>
        <v>0</v>
      </c>
      <c r="AN57" s="5">
        <f t="shared" si="21"/>
        <v>0</v>
      </c>
      <c r="AO57" s="5">
        <f t="shared" si="21"/>
        <v>0</v>
      </c>
      <c r="AP57" s="5">
        <f t="shared" si="21"/>
        <v>0</v>
      </c>
      <c r="AQ57" s="5">
        <f t="shared" si="21"/>
        <v>3</v>
      </c>
      <c r="AR57" s="5">
        <f t="shared" si="21"/>
        <v>0</v>
      </c>
      <c r="AS57" s="5">
        <f t="shared" si="21"/>
        <v>0</v>
      </c>
      <c r="AT57" s="5">
        <f t="shared" si="21"/>
        <v>0</v>
      </c>
      <c r="AU57" s="5">
        <f t="shared" si="21"/>
        <v>0</v>
      </c>
      <c r="AV57" s="5">
        <f t="shared" si="21"/>
        <v>0</v>
      </c>
      <c r="AW57" s="5">
        <f t="shared" si="21"/>
        <v>0</v>
      </c>
      <c r="AX57" s="5">
        <f t="shared" si="21"/>
        <v>0</v>
      </c>
      <c r="AY57" s="5">
        <f t="shared" si="21"/>
        <v>0</v>
      </c>
      <c r="AZ57" s="5">
        <f t="shared" si="21"/>
        <v>0</v>
      </c>
      <c r="BA57" s="5">
        <f t="shared" si="21"/>
        <v>0</v>
      </c>
      <c r="BB57" s="5">
        <f t="shared" si="21"/>
        <v>0</v>
      </c>
      <c r="BC57" s="5">
        <f t="shared" si="21"/>
        <v>4</v>
      </c>
      <c r="BD57" s="5">
        <f t="shared" si="21"/>
        <v>0</v>
      </c>
      <c r="BE57" s="5">
        <f t="shared" si="21"/>
        <v>0</v>
      </c>
      <c r="BF57" s="5">
        <f t="shared" si="21"/>
        <v>0</v>
      </c>
      <c r="BG57" s="5">
        <f t="shared" si="21"/>
        <v>0</v>
      </c>
      <c r="BH57" s="5">
        <f t="shared" si="21"/>
        <v>0</v>
      </c>
      <c r="BI57" s="5">
        <f t="shared" si="21"/>
        <v>0</v>
      </c>
      <c r="BJ57" s="5">
        <f t="shared" si="21"/>
        <v>0</v>
      </c>
      <c r="BK57" s="5">
        <f t="shared" si="21"/>
        <v>0</v>
      </c>
      <c r="BL57" s="5">
        <f t="shared" si="21"/>
        <v>0</v>
      </c>
      <c r="BM57" s="5">
        <f t="shared" si="21"/>
        <v>0</v>
      </c>
      <c r="BN57" s="5">
        <f t="shared" si="21"/>
        <v>0</v>
      </c>
      <c r="BO57" s="5">
        <f t="shared" si="21"/>
        <v>5</v>
      </c>
      <c r="BP57" s="5">
        <f t="shared" si="21"/>
        <v>0</v>
      </c>
      <c r="BQ57" s="5">
        <f t="shared" si="21"/>
        <v>0</v>
      </c>
    </row>
    <row r="58" spans="1:69" outlineLevel="2">
      <c r="A58" s="36"/>
      <c r="B58" s="36"/>
      <c r="C58" s="56"/>
      <c r="D58" s="57"/>
      <c r="E58" s="24" t="s">
        <v>8</v>
      </c>
      <c r="F58" s="24"/>
      <c r="G58" s="24"/>
      <c r="H58" s="4" t="e">
        <f xml:space="preserve"> SUM( J58:BQ58 )</f>
        <v>#N/A</v>
      </c>
      <c r="I58" s="24"/>
      <c r="J58" s="4">
        <f t="shared" ref="J58:BQ58" si="22" xml:space="preserve">  INDEX( $J55:$BQ55, MATCH( J56, $J57:$BQ57, 0 ) )</f>
        <v>2023</v>
      </c>
      <c r="K58" s="4">
        <f t="shared" si="22"/>
        <v>2024</v>
      </c>
      <c r="L58" s="4">
        <f t="shared" si="22"/>
        <v>2025</v>
      </c>
      <c r="M58" s="4">
        <f t="shared" si="22"/>
        <v>2026</v>
      </c>
      <c r="N58" s="4">
        <f t="shared" si="22"/>
        <v>2027</v>
      </c>
      <c r="O58" s="4" t="e">
        <f t="shared" si="22"/>
        <v>#N/A</v>
      </c>
      <c r="P58" s="4" t="e">
        <f t="shared" si="22"/>
        <v>#N/A</v>
      </c>
      <c r="Q58" s="4" t="e">
        <f t="shared" si="22"/>
        <v>#N/A</v>
      </c>
      <c r="R58" s="4" t="e">
        <f t="shared" si="22"/>
        <v>#N/A</v>
      </c>
      <c r="S58" s="4" t="e">
        <f t="shared" si="22"/>
        <v>#N/A</v>
      </c>
      <c r="T58" s="4" t="e">
        <f t="shared" si="22"/>
        <v>#N/A</v>
      </c>
      <c r="U58" s="4" t="e">
        <f t="shared" si="22"/>
        <v>#N/A</v>
      </c>
      <c r="V58" s="4" t="e">
        <f t="shared" si="22"/>
        <v>#N/A</v>
      </c>
      <c r="W58" s="4" t="e">
        <f t="shared" si="22"/>
        <v>#N/A</v>
      </c>
      <c r="X58" s="4" t="e">
        <f t="shared" si="22"/>
        <v>#N/A</v>
      </c>
      <c r="Y58" s="4" t="e">
        <f t="shared" si="22"/>
        <v>#N/A</v>
      </c>
      <c r="Z58" s="4" t="e">
        <f t="shared" si="22"/>
        <v>#N/A</v>
      </c>
      <c r="AA58" s="4" t="e">
        <f t="shared" si="22"/>
        <v>#N/A</v>
      </c>
      <c r="AB58" s="4" t="e">
        <f t="shared" si="22"/>
        <v>#N/A</v>
      </c>
      <c r="AC58" s="4" t="e">
        <f t="shared" si="22"/>
        <v>#N/A</v>
      </c>
      <c r="AD58" s="4" t="e">
        <f t="shared" si="22"/>
        <v>#N/A</v>
      </c>
      <c r="AE58" s="4" t="e">
        <f t="shared" si="22"/>
        <v>#N/A</v>
      </c>
      <c r="AF58" s="4" t="e">
        <f t="shared" si="22"/>
        <v>#N/A</v>
      </c>
      <c r="AG58" s="4" t="e">
        <f t="shared" si="22"/>
        <v>#N/A</v>
      </c>
      <c r="AH58" s="4" t="e">
        <f t="shared" si="22"/>
        <v>#N/A</v>
      </c>
      <c r="AI58" s="4" t="e">
        <f t="shared" si="22"/>
        <v>#N/A</v>
      </c>
      <c r="AJ58" s="4" t="e">
        <f t="shared" si="22"/>
        <v>#N/A</v>
      </c>
      <c r="AK58" s="4" t="e">
        <f t="shared" si="22"/>
        <v>#N/A</v>
      </c>
      <c r="AL58" s="4" t="e">
        <f t="shared" si="22"/>
        <v>#N/A</v>
      </c>
      <c r="AM58" s="4" t="e">
        <f t="shared" si="22"/>
        <v>#N/A</v>
      </c>
      <c r="AN58" s="4" t="e">
        <f t="shared" si="22"/>
        <v>#N/A</v>
      </c>
      <c r="AO58" s="4" t="e">
        <f t="shared" si="22"/>
        <v>#N/A</v>
      </c>
      <c r="AP58" s="4" t="e">
        <f t="shared" si="22"/>
        <v>#N/A</v>
      </c>
      <c r="AQ58" s="4" t="e">
        <f t="shared" si="22"/>
        <v>#N/A</v>
      </c>
      <c r="AR58" s="4" t="e">
        <f t="shared" si="22"/>
        <v>#N/A</v>
      </c>
      <c r="AS58" s="4" t="e">
        <f t="shared" si="22"/>
        <v>#N/A</v>
      </c>
      <c r="AT58" s="4" t="e">
        <f t="shared" si="22"/>
        <v>#N/A</v>
      </c>
      <c r="AU58" s="4" t="e">
        <f t="shared" si="22"/>
        <v>#N/A</v>
      </c>
      <c r="AV58" s="4" t="e">
        <f t="shared" si="22"/>
        <v>#N/A</v>
      </c>
      <c r="AW58" s="4" t="e">
        <f t="shared" si="22"/>
        <v>#N/A</v>
      </c>
      <c r="AX58" s="4" t="e">
        <f t="shared" si="22"/>
        <v>#N/A</v>
      </c>
      <c r="AY58" s="4" t="e">
        <f t="shared" si="22"/>
        <v>#N/A</v>
      </c>
      <c r="AZ58" s="4" t="e">
        <f t="shared" si="22"/>
        <v>#N/A</v>
      </c>
      <c r="BA58" s="4" t="e">
        <f t="shared" si="22"/>
        <v>#N/A</v>
      </c>
      <c r="BB58" s="4" t="e">
        <f t="shared" si="22"/>
        <v>#N/A</v>
      </c>
      <c r="BC58" s="4" t="e">
        <f t="shared" si="22"/>
        <v>#N/A</v>
      </c>
      <c r="BD58" s="4" t="e">
        <f t="shared" si="22"/>
        <v>#N/A</v>
      </c>
      <c r="BE58" s="4" t="e">
        <f t="shared" si="22"/>
        <v>#N/A</v>
      </c>
      <c r="BF58" s="4" t="e">
        <f t="shared" si="22"/>
        <v>#N/A</v>
      </c>
      <c r="BG58" s="4" t="e">
        <f t="shared" si="22"/>
        <v>#N/A</v>
      </c>
      <c r="BH58" s="4" t="e">
        <f t="shared" si="22"/>
        <v>#N/A</v>
      </c>
      <c r="BI58" s="4" t="e">
        <f t="shared" si="22"/>
        <v>#N/A</v>
      </c>
      <c r="BJ58" s="4" t="e">
        <f t="shared" si="22"/>
        <v>#N/A</v>
      </c>
      <c r="BK58" s="4" t="e">
        <f t="shared" si="22"/>
        <v>#N/A</v>
      </c>
      <c r="BL58" s="4" t="e">
        <f t="shared" si="22"/>
        <v>#N/A</v>
      </c>
      <c r="BM58" s="4" t="e">
        <f t="shared" si="22"/>
        <v>#N/A</v>
      </c>
      <c r="BN58" s="4" t="e">
        <f t="shared" si="22"/>
        <v>#N/A</v>
      </c>
      <c r="BO58" s="4" t="e">
        <f t="shared" si="22"/>
        <v>#N/A</v>
      </c>
      <c r="BP58" s="4" t="e">
        <f t="shared" si="22"/>
        <v>#N/A</v>
      </c>
      <c r="BQ58" s="4" t="e">
        <f t="shared" si="22"/>
        <v>#N/A</v>
      </c>
    </row>
    <row r="59" spans="1:69" outlineLevel="1"/>
    <row r="60" spans="1:69" outlineLevel="1"/>
    <row r="61" spans="1:69" outlineLevel="1">
      <c r="B61" s="28" t="s">
        <v>35</v>
      </c>
    </row>
    <row r="62" spans="1:69" outlineLevel="2">
      <c r="E62" s="2" t="str">
        <f t="shared" ref="E62:BQ62" si="23" xml:space="preserve">  E$37</f>
        <v>Period number</v>
      </c>
      <c r="F62" s="2">
        <f t="shared" si="23"/>
        <v>0</v>
      </c>
      <c r="G62" s="2">
        <f t="shared" si="23"/>
        <v>0</v>
      </c>
      <c r="H62" s="2">
        <f t="shared" si="23"/>
        <v>1830</v>
      </c>
      <c r="I62" s="2">
        <f t="shared" si="23"/>
        <v>0</v>
      </c>
      <c r="J62" s="2">
        <f t="shared" si="23"/>
        <v>1</v>
      </c>
      <c r="K62" s="2">
        <f t="shared" si="23"/>
        <v>2</v>
      </c>
      <c r="L62" s="2">
        <f t="shared" si="23"/>
        <v>3</v>
      </c>
      <c r="M62" s="2">
        <f t="shared" si="23"/>
        <v>4</v>
      </c>
      <c r="N62" s="2">
        <f t="shared" si="23"/>
        <v>5</v>
      </c>
      <c r="O62" s="2">
        <f t="shared" si="23"/>
        <v>6</v>
      </c>
      <c r="P62" s="2">
        <f t="shared" si="23"/>
        <v>7</v>
      </c>
      <c r="Q62" s="2">
        <f t="shared" si="23"/>
        <v>8</v>
      </c>
      <c r="R62" s="2">
        <f t="shared" si="23"/>
        <v>9</v>
      </c>
      <c r="S62" s="2">
        <f t="shared" si="23"/>
        <v>10</v>
      </c>
      <c r="T62" s="2">
        <f t="shared" si="23"/>
        <v>11</v>
      </c>
      <c r="U62" s="2">
        <f t="shared" si="23"/>
        <v>12</v>
      </c>
      <c r="V62" s="2">
        <f t="shared" si="23"/>
        <v>13</v>
      </c>
      <c r="W62" s="2">
        <f t="shared" si="23"/>
        <v>14</v>
      </c>
      <c r="X62" s="2">
        <f t="shared" si="23"/>
        <v>15</v>
      </c>
      <c r="Y62" s="2">
        <f t="shared" si="23"/>
        <v>16</v>
      </c>
      <c r="Z62" s="2">
        <f t="shared" si="23"/>
        <v>17</v>
      </c>
      <c r="AA62" s="2">
        <f t="shared" si="23"/>
        <v>18</v>
      </c>
      <c r="AB62" s="2">
        <f t="shared" si="23"/>
        <v>19</v>
      </c>
      <c r="AC62" s="2">
        <f t="shared" si="23"/>
        <v>20</v>
      </c>
      <c r="AD62" s="2">
        <f t="shared" si="23"/>
        <v>21</v>
      </c>
      <c r="AE62" s="2">
        <f t="shared" si="23"/>
        <v>22</v>
      </c>
      <c r="AF62" s="2">
        <f t="shared" si="23"/>
        <v>23</v>
      </c>
      <c r="AG62" s="2">
        <f t="shared" si="23"/>
        <v>24</v>
      </c>
      <c r="AH62" s="2">
        <f t="shared" si="23"/>
        <v>25</v>
      </c>
      <c r="AI62" s="2">
        <f t="shared" si="23"/>
        <v>26</v>
      </c>
      <c r="AJ62" s="2">
        <f t="shared" si="23"/>
        <v>27</v>
      </c>
      <c r="AK62" s="2">
        <f t="shared" si="23"/>
        <v>28</v>
      </c>
      <c r="AL62" s="2">
        <f t="shared" si="23"/>
        <v>29</v>
      </c>
      <c r="AM62" s="2">
        <f t="shared" si="23"/>
        <v>30</v>
      </c>
      <c r="AN62" s="2">
        <f t="shared" si="23"/>
        <v>31</v>
      </c>
      <c r="AO62" s="2">
        <f t="shared" si="23"/>
        <v>32</v>
      </c>
      <c r="AP62" s="2">
        <f t="shared" si="23"/>
        <v>33</v>
      </c>
      <c r="AQ62" s="2">
        <f t="shared" si="23"/>
        <v>34</v>
      </c>
      <c r="AR62" s="2">
        <f t="shared" si="23"/>
        <v>35</v>
      </c>
      <c r="AS62" s="2">
        <f t="shared" si="23"/>
        <v>36</v>
      </c>
      <c r="AT62" s="2">
        <f t="shared" si="23"/>
        <v>37</v>
      </c>
      <c r="AU62" s="2">
        <f t="shared" si="23"/>
        <v>38</v>
      </c>
      <c r="AV62" s="2">
        <f t="shared" si="23"/>
        <v>39</v>
      </c>
      <c r="AW62" s="2">
        <f t="shared" si="23"/>
        <v>40</v>
      </c>
      <c r="AX62" s="2">
        <f t="shared" si="23"/>
        <v>41</v>
      </c>
      <c r="AY62" s="2">
        <f t="shared" si="23"/>
        <v>42</v>
      </c>
      <c r="AZ62" s="2">
        <f t="shared" si="23"/>
        <v>43</v>
      </c>
      <c r="BA62" s="2">
        <f t="shared" si="23"/>
        <v>44</v>
      </c>
      <c r="BB62" s="2">
        <f t="shared" si="23"/>
        <v>45</v>
      </c>
      <c r="BC62" s="2">
        <f t="shared" si="23"/>
        <v>46</v>
      </c>
      <c r="BD62" s="2">
        <f t="shared" si="23"/>
        <v>47</v>
      </c>
      <c r="BE62" s="2">
        <f t="shared" si="23"/>
        <v>48</v>
      </c>
      <c r="BF62" s="2">
        <f t="shared" si="23"/>
        <v>49</v>
      </c>
      <c r="BG62" s="2">
        <f t="shared" si="23"/>
        <v>50</v>
      </c>
      <c r="BH62" s="2">
        <f t="shared" si="23"/>
        <v>51</v>
      </c>
      <c r="BI62" s="2">
        <f t="shared" si="23"/>
        <v>52</v>
      </c>
      <c r="BJ62" s="2">
        <f t="shared" si="23"/>
        <v>53</v>
      </c>
      <c r="BK62" s="2">
        <f t="shared" si="23"/>
        <v>54</v>
      </c>
      <c r="BL62" s="2">
        <f t="shared" si="23"/>
        <v>55</v>
      </c>
      <c r="BM62" s="2">
        <f t="shared" si="23"/>
        <v>56</v>
      </c>
      <c r="BN62" s="2">
        <f t="shared" si="23"/>
        <v>57</v>
      </c>
      <c r="BO62" s="2">
        <f t="shared" si="23"/>
        <v>58</v>
      </c>
      <c r="BP62" s="2">
        <f t="shared" si="23"/>
        <v>59</v>
      </c>
      <c r="BQ62" s="2">
        <f t="shared" si="23"/>
        <v>60</v>
      </c>
    </row>
    <row r="63" spans="1:69" outlineLevel="2">
      <c r="E63" s="5" t="str">
        <f t="shared" ref="E63:BQ63" si="24" xml:space="preserve">  E$189</f>
        <v>Month to Year (financial year) : period end flag</v>
      </c>
      <c r="F63" s="5">
        <f t="shared" si="24"/>
        <v>0</v>
      </c>
      <c r="G63" s="5" t="str">
        <f t="shared" si="24"/>
        <v>counter</v>
      </c>
      <c r="H63" s="5">
        <f t="shared" si="24"/>
        <v>0</v>
      </c>
      <c r="I63" s="5">
        <f t="shared" si="24"/>
        <v>0</v>
      </c>
      <c r="J63" s="5">
        <f t="shared" si="24"/>
        <v>0</v>
      </c>
      <c r="K63" s="5">
        <f t="shared" si="24"/>
        <v>0</v>
      </c>
      <c r="L63" s="5">
        <f t="shared" si="24"/>
        <v>0</v>
      </c>
      <c r="M63" s="5">
        <f t="shared" si="24"/>
        <v>0</v>
      </c>
      <c r="N63" s="5">
        <f t="shared" si="24"/>
        <v>0</v>
      </c>
      <c r="O63" s="5">
        <f t="shared" si="24"/>
        <v>0</v>
      </c>
      <c r="P63" s="5">
        <f t="shared" si="24"/>
        <v>0</v>
      </c>
      <c r="Q63" s="5">
        <f t="shared" si="24"/>
        <v>0</v>
      </c>
      <c r="R63" s="5">
        <f t="shared" si="24"/>
        <v>0</v>
      </c>
      <c r="S63" s="5">
        <f t="shared" si="24"/>
        <v>1</v>
      </c>
      <c r="T63" s="5">
        <f t="shared" si="24"/>
        <v>0</v>
      </c>
      <c r="U63" s="5">
        <f t="shared" si="24"/>
        <v>0</v>
      </c>
      <c r="V63" s="5">
        <f t="shared" si="24"/>
        <v>0</v>
      </c>
      <c r="W63" s="5">
        <f t="shared" si="24"/>
        <v>0</v>
      </c>
      <c r="X63" s="5">
        <f t="shared" si="24"/>
        <v>0</v>
      </c>
      <c r="Y63" s="5">
        <f t="shared" si="24"/>
        <v>0</v>
      </c>
      <c r="Z63" s="5">
        <f t="shared" si="24"/>
        <v>0</v>
      </c>
      <c r="AA63" s="5">
        <f t="shared" si="24"/>
        <v>0</v>
      </c>
      <c r="AB63" s="5">
        <f t="shared" si="24"/>
        <v>0</v>
      </c>
      <c r="AC63" s="5">
        <f t="shared" si="24"/>
        <v>0</v>
      </c>
      <c r="AD63" s="5">
        <f t="shared" si="24"/>
        <v>0</v>
      </c>
      <c r="AE63" s="5">
        <f t="shared" si="24"/>
        <v>2</v>
      </c>
      <c r="AF63" s="5">
        <f t="shared" si="24"/>
        <v>0</v>
      </c>
      <c r="AG63" s="5">
        <f t="shared" si="24"/>
        <v>0</v>
      </c>
      <c r="AH63" s="5">
        <f t="shared" si="24"/>
        <v>0</v>
      </c>
      <c r="AI63" s="5">
        <f t="shared" si="24"/>
        <v>0</v>
      </c>
      <c r="AJ63" s="5">
        <f t="shared" si="24"/>
        <v>0</v>
      </c>
      <c r="AK63" s="5">
        <f t="shared" si="24"/>
        <v>0</v>
      </c>
      <c r="AL63" s="5">
        <f t="shared" si="24"/>
        <v>0</v>
      </c>
      <c r="AM63" s="5">
        <f t="shared" si="24"/>
        <v>0</v>
      </c>
      <c r="AN63" s="5">
        <f t="shared" si="24"/>
        <v>0</v>
      </c>
      <c r="AO63" s="5">
        <f t="shared" si="24"/>
        <v>0</v>
      </c>
      <c r="AP63" s="5">
        <f t="shared" si="24"/>
        <v>0</v>
      </c>
      <c r="AQ63" s="5">
        <f t="shared" si="24"/>
        <v>3</v>
      </c>
      <c r="AR63" s="5">
        <f t="shared" si="24"/>
        <v>0</v>
      </c>
      <c r="AS63" s="5">
        <f t="shared" si="24"/>
        <v>0</v>
      </c>
      <c r="AT63" s="5">
        <f t="shared" si="24"/>
        <v>0</v>
      </c>
      <c r="AU63" s="5">
        <f t="shared" si="24"/>
        <v>0</v>
      </c>
      <c r="AV63" s="5">
        <f t="shared" si="24"/>
        <v>0</v>
      </c>
      <c r="AW63" s="5">
        <f t="shared" si="24"/>
        <v>0</v>
      </c>
      <c r="AX63" s="5">
        <f t="shared" si="24"/>
        <v>0</v>
      </c>
      <c r="AY63" s="5">
        <f t="shared" si="24"/>
        <v>0</v>
      </c>
      <c r="AZ63" s="5">
        <f t="shared" si="24"/>
        <v>0</v>
      </c>
      <c r="BA63" s="5">
        <f t="shared" si="24"/>
        <v>0</v>
      </c>
      <c r="BB63" s="5">
        <f t="shared" si="24"/>
        <v>0</v>
      </c>
      <c r="BC63" s="5">
        <f t="shared" si="24"/>
        <v>4</v>
      </c>
      <c r="BD63" s="5">
        <f t="shared" si="24"/>
        <v>0</v>
      </c>
      <c r="BE63" s="5">
        <f t="shared" si="24"/>
        <v>0</v>
      </c>
      <c r="BF63" s="5">
        <f t="shared" si="24"/>
        <v>0</v>
      </c>
      <c r="BG63" s="5">
        <f t="shared" si="24"/>
        <v>0</v>
      </c>
      <c r="BH63" s="5">
        <f t="shared" si="24"/>
        <v>0</v>
      </c>
      <c r="BI63" s="5">
        <f t="shared" si="24"/>
        <v>0</v>
      </c>
      <c r="BJ63" s="5">
        <f t="shared" si="24"/>
        <v>0</v>
      </c>
      <c r="BK63" s="5">
        <f t="shared" si="24"/>
        <v>0</v>
      </c>
      <c r="BL63" s="5">
        <f t="shared" si="24"/>
        <v>0</v>
      </c>
      <c r="BM63" s="5">
        <f t="shared" si="24"/>
        <v>0</v>
      </c>
      <c r="BN63" s="5">
        <f t="shared" si="24"/>
        <v>0</v>
      </c>
      <c r="BO63" s="5">
        <f t="shared" si="24"/>
        <v>5</v>
      </c>
      <c r="BP63" s="5">
        <f t="shared" si="24"/>
        <v>0</v>
      </c>
      <c r="BQ63" s="5">
        <f t="shared" si="24"/>
        <v>0</v>
      </c>
    </row>
    <row r="64" spans="1:69" outlineLevel="2">
      <c r="A64" s="36"/>
      <c r="B64" s="36"/>
      <c r="C64" s="56"/>
      <c r="D64" s="57"/>
      <c r="E64" s="24" t="s">
        <v>35</v>
      </c>
      <c r="F64" s="24"/>
      <c r="G64" s="24"/>
      <c r="H64" s="4" t="e">
        <f xml:space="preserve"> SUM( J64:BQ64 )</f>
        <v>#N/A</v>
      </c>
      <c r="I64" s="24"/>
      <c r="J64" s="4">
        <f t="shared" ref="J64:BQ64" si="25" xml:space="preserve">  INDEX( $J62:$BQ62, MATCH( J62, $J63:$BQ63, 0 ) )</f>
        <v>10</v>
      </c>
      <c r="K64" s="4">
        <f t="shared" si="25"/>
        <v>22</v>
      </c>
      <c r="L64" s="4">
        <f t="shared" si="25"/>
        <v>34</v>
      </c>
      <c r="M64" s="4">
        <f t="shared" si="25"/>
        <v>46</v>
      </c>
      <c r="N64" s="4">
        <f t="shared" si="25"/>
        <v>58</v>
      </c>
      <c r="O64" s="4" t="e">
        <f t="shared" si="25"/>
        <v>#N/A</v>
      </c>
      <c r="P64" s="4" t="e">
        <f t="shared" si="25"/>
        <v>#N/A</v>
      </c>
      <c r="Q64" s="4" t="e">
        <f t="shared" si="25"/>
        <v>#N/A</v>
      </c>
      <c r="R64" s="4" t="e">
        <f t="shared" si="25"/>
        <v>#N/A</v>
      </c>
      <c r="S64" s="4" t="e">
        <f t="shared" si="25"/>
        <v>#N/A</v>
      </c>
      <c r="T64" s="4" t="e">
        <f t="shared" si="25"/>
        <v>#N/A</v>
      </c>
      <c r="U64" s="4" t="e">
        <f t="shared" si="25"/>
        <v>#N/A</v>
      </c>
      <c r="V64" s="4" t="e">
        <f t="shared" si="25"/>
        <v>#N/A</v>
      </c>
      <c r="W64" s="4" t="e">
        <f t="shared" si="25"/>
        <v>#N/A</v>
      </c>
      <c r="X64" s="4" t="e">
        <f t="shared" si="25"/>
        <v>#N/A</v>
      </c>
      <c r="Y64" s="4" t="e">
        <f t="shared" si="25"/>
        <v>#N/A</v>
      </c>
      <c r="Z64" s="4" t="e">
        <f t="shared" si="25"/>
        <v>#N/A</v>
      </c>
      <c r="AA64" s="4" t="e">
        <f t="shared" si="25"/>
        <v>#N/A</v>
      </c>
      <c r="AB64" s="4" t="e">
        <f t="shared" si="25"/>
        <v>#N/A</v>
      </c>
      <c r="AC64" s="4" t="e">
        <f t="shared" si="25"/>
        <v>#N/A</v>
      </c>
      <c r="AD64" s="4" t="e">
        <f t="shared" si="25"/>
        <v>#N/A</v>
      </c>
      <c r="AE64" s="4" t="e">
        <f t="shared" si="25"/>
        <v>#N/A</v>
      </c>
      <c r="AF64" s="4" t="e">
        <f t="shared" si="25"/>
        <v>#N/A</v>
      </c>
      <c r="AG64" s="4" t="e">
        <f t="shared" si="25"/>
        <v>#N/A</v>
      </c>
      <c r="AH64" s="4" t="e">
        <f t="shared" si="25"/>
        <v>#N/A</v>
      </c>
      <c r="AI64" s="4" t="e">
        <f t="shared" si="25"/>
        <v>#N/A</v>
      </c>
      <c r="AJ64" s="4" t="e">
        <f t="shared" si="25"/>
        <v>#N/A</v>
      </c>
      <c r="AK64" s="4" t="e">
        <f t="shared" si="25"/>
        <v>#N/A</v>
      </c>
      <c r="AL64" s="4" t="e">
        <f t="shared" si="25"/>
        <v>#N/A</v>
      </c>
      <c r="AM64" s="4" t="e">
        <f t="shared" si="25"/>
        <v>#N/A</v>
      </c>
      <c r="AN64" s="4" t="e">
        <f t="shared" si="25"/>
        <v>#N/A</v>
      </c>
      <c r="AO64" s="4" t="e">
        <f t="shared" si="25"/>
        <v>#N/A</v>
      </c>
      <c r="AP64" s="4" t="e">
        <f t="shared" si="25"/>
        <v>#N/A</v>
      </c>
      <c r="AQ64" s="4" t="e">
        <f t="shared" si="25"/>
        <v>#N/A</v>
      </c>
      <c r="AR64" s="4" t="e">
        <f t="shared" si="25"/>
        <v>#N/A</v>
      </c>
      <c r="AS64" s="4" t="e">
        <f t="shared" si="25"/>
        <v>#N/A</v>
      </c>
      <c r="AT64" s="4" t="e">
        <f t="shared" si="25"/>
        <v>#N/A</v>
      </c>
      <c r="AU64" s="4" t="e">
        <f t="shared" si="25"/>
        <v>#N/A</v>
      </c>
      <c r="AV64" s="4" t="e">
        <f t="shared" si="25"/>
        <v>#N/A</v>
      </c>
      <c r="AW64" s="4" t="e">
        <f t="shared" si="25"/>
        <v>#N/A</v>
      </c>
      <c r="AX64" s="4" t="e">
        <f t="shared" si="25"/>
        <v>#N/A</v>
      </c>
      <c r="AY64" s="4" t="e">
        <f t="shared" si="25"/>
        <v>#N/A</v>
      </c>
      <c r="AZ64" s="4" t="e">
        <f t="shared" si="25"/>
        <v>#N/A</v>
      </c>
      <c r="BA64" s="4" t="e">
        <f t="shared" si="25"/>
        <v>#N/A</v>
      </c>
      <c r="BB64" s="4" t="e">
        <f t="shared" si="25"/>
        <v>#N/A</v>
      </c>
      <c r="BC64" s="4" t="e">
        <f t="shared" si="25"/>
        <v>#N/A</v>
      </c>
      <c r="BD64" s="4" t="e">
        <f t="shared" si="25"/>
        <v>#N/A</v>
      </c>
      <c r="BE64" s="4" t="e">
        <f t="shared" si="25"/>
        <v>#N/A</v>
      </c>
      <c r="BF64" s="4" t="e">
        <f t="shared" si="25"/>
        <v>#N/A</v>
      </c>
      <c r="BG64" s="4" t="e">
        <f t="shared" si="25"/>
        <v>#N/A</v>
      </c>
      <c r="BH64" s="4" t="e">
        <f t="shared" si="25"/>
        <v>#N/A</v>
      </c>
      <c r="BI64" s="4" t="e">
        <f t="shared" si="25"/>
        <v>#N/A</v>
      </c>
      <c r="BJ64" s="4" t="e">
        <f t="shared" si="25"/>
        <v>#N/A</v>
      </c>
      <c r="BK64" s="4" t="e">
        <f t="shared" si="25"/>
        <v>#N/A</v>
      </c>
      <c r="BL64" s="4" t="e">
        <f t="shared" si="25"/>
        <v>#N/A</v>
      </c>
      <c r="BM64" s="4" t="e">
        <f t="shared" si="25"/>
        <v>#N/A</v>
      </c>
      <c r="BN64" s="4" t="e">
        <f t="shared" si="25"/>
        <v>#N/A</v>
      </c>
      <c r="BO64" s="4" t="e">
        <f t="shared" si="25"/>
        <v>#N/A</v>
      </c>
      <c r="BP64" s="4" t="e">
        <f t="shared" si="25"/>
        <v>#N/A</v>
      </c>
      <c r="BQ64" s="4" t="e">
        <f t="shared" si="25"/>
        <v>#N/A</v>
      </c>
    </row>
    <row r="65" spans="1:69" outlineLevel="1"/>
    <row r="66" spans="1:69" outlineLevel="1"/>
    <row r="67" spans="1:69" outlineLevel="1">
      <c r="B67" s="28" t="s">
        <v>114</v>
      </c>
    </row>
    <row r="68" spans="1:69" outlineLevel="2">
      <c r="E68" s="11" t="str">
        <f t="shared" ref="E68:BQ68" si="26" xml:space="preserve">  E$25</f>
        <v>Model period end</v>
      </c>
      <c r="F68" s="11">
        <f t="shared" si="26"/>
        <v>0</v>
      </c>
      <c r="G68" s="11" t="str">
        <f t="shared" si="26"/>
        <v>date</v>
      </c>
      <c r="H68" s="11">
        <f t="shared" si="26"/>
        <v>0</v>
      </c>
      <c r="I68" s="11">
        <f t="shared" si="26"/>
        <v>0</v>
      </c>
      <c r="J68" s="11">
        <f t="shared" si="26"/>
        <v>45016</v>
      </c>
      <c r="K68" s="11">
        <f t="shared" si="26"/>
        <v>45046</v>
      </c>
      <c r="L68" s="11">
        <f t="shared" si="26"/>
        <v>45077</v>
      </c>
      <c r="M68" s="11">
        <f t="shared" si="26"/>
        <v>45107</v>
      </c>
      <c r="N68" s="11">
        <f t="shared" si="26"/>
        <v>45138</v>
      </c>
      <c r="O68" s="11">
        <f t="shared" si="26"/>
        <v>45169</v>
      </c>
      <c r="P68" s="11">
        <f t="shared" si="26"/>
        <v>45199</v>
      </c>
      <c r="Q68" s="11">
        <f t="shared" si="26"/>
        <v>45230</v>
      </c>
      <c r="R68" s="11">
        <f t="shared" si="26"/>
        <v>45260</v>
      </c>
      <c r="S68" s="11">
        <f t="shared" si="26"/>
        <v>45291</v>
      </c>
      <c r="T68" s="11">
        <f t="shared" si="26"/>
        <v>45322</v>
      </c>
      <c r="U68" s="11">
        <f t="shared" si="26"/>
        <v>45351</v>
      </c>
      <c r="V68" s="11">
        <f t="shared" si="26"/>
        <v>45382</v>
      </c>
      <c r="W68" s="11">
        <f t="shared" si="26"/>
        <v>45412</v>
      </c>
      <c r="X68" s="11">
        <f t="shared" si="26"/>
        <v>45443</v>
      </c>
      <c r="Y68" s="11">
        <f t="shared" si="26"/>
        <v>45473</v>
      </c>
      <c r="Z68" s="11">
        <f t="shared" si="26"/>
        <v>45504</v>
      </c>
      <c r="AA68" s="11">
        <f t="shared" si="26"/>
        <v>45535</v>
      </c>
      <c r="AB68" s="11">
        <f t="shared" si="26"/>
        <v>45565</v>
      </c>
      <c r="AC68" s="11">
        <f t="shared" si="26"/>
        <v>45596</v>
      </c>
      <c r="AD68" s="11">
        <f t="shared" si="26"/>
        <v>45626</v>
      </c>
      <c r="AE68" s="11">
        <f t="shared" si="26"/>
        <v>45657</v>
      </c>
      <c r="AF68" s="11">
        <f t="shared" si="26"/>
        <v>45688</v>
      </c>
      <c r="AG68" s="11">
        <f t="shared" si="26"/>
        <v>45716</v>
      </c>
      <c r="AH68" s="11">
        <f t="shared" si="26"/>
        <v>45747</v>
      </c>
      <c r="AI68" s="11">
        <f t="shared" si="26"/>
        <v>45777</v>
      </c>
      <c r="AJ68" s="11">
        <f t="shared" si="26"/>
        <v>45808</v>
      </c>
      <c r="AK68" s="11">
        <f t="shared" si="26"/>
        <v>45838</v>
      </c>
      <c r="AL68" s="11">
        <f t="shared" si="26"/>
        <v>45869</v>
      </c>
      <c r="AM68" s="11">
        <f t="shared" si="26"/>
        <v>45900</v>
      </c>
      <c r="AN68" s="11">
        <f t="shared" si="26"/>
        <v>45930</v>
      </c>
      <c r="AO68" s="11">
        <f t="shared" si="26"/>
        <v>45961</v>
      </c>
      <c r="AP68" s="11">
        <f t="shared" si="26"/>
        <v>45991</v>
      </c>
      <c r="AQ68" s="11">
        <f t="shared" si="26"/>
        <v>46022</v>
      </c>
      <c r="AR68" s="11">
        <f t="shared" si="26"/>
        <v>46053</v>
      </c>
      <c r="AS68" s="11">
        <f t="shared" si="26"/>
        <v>46081</v>
      </c>
      <c r="AT68" s="11">
        <f t="shared" si="26"/>
        <v>46112</v>
      </c>
      <c r="AU68" s="11">
        <f t="shared" si="26"/>
        <v>46142</v>
      </c>
      <c r="AV68" s="11">
        <f t="shared" si="26"/>
        <v>46173</v>
      </c>
      <c r="AW68" s="11">
        <f t="shared" si="26"/>
        <v>46203</v>
      </c>
      <c r="AX68" s="11">
        <f t="shared" si="26"/>
        <v>46234</v>
      </c>
      <c r="AY68" s="11">
        <f t="shared" si="26"/>
        <v>46265</v>
      </c>
      <c r="AZ68" s="11">
        <f t="shared" si="26"/>
        <v>46295</v>
      </c>
      <c r="BA68" s="11">
        <f t="shared" si="26"/>
        <v>46326</v>
      </c>
      <c r="BB68" s="11">
        <f t="shared" si="26"/>
        <v>46356</v>
      </c>
      <c r="BC68" s="11">
        <f t="shared" si="26"/>
        <v>46387</v>
      </c>
      <c r="BD68" s="11">
        <f t="shared" si="26"/>
        <v>46418</v>
      </c>
      <c r="BE68" s="11">
        <f t="shared" si="26"/>
        <v>46446</v>
      </c>
      <c r="BF68" s="11">
        <f t="shared" si="26"/>
        <v>46477</v>
      </c>
      <c r="BG68" s="11">
        <f t="shared" si="26"/>
        <v>46507</v>
      </c>
      <c r="BH68" s="11">
        <f t="shared" si="26"/>
        <v>46538</v>
      </c>
      <c r="BI68" s="11">
        <f t="shared" si="26"/>
        <v>46568</v>
      </c>
      <c r="BJ68" s="11">
        <f t="shared" si="26"/>
        <v>46599</v>
      </c>
      <c r="BK68" s="11">
        <f t="shared" si="26"/>
        <v>46630</v>
      </c>
      <c r="BL68" s="11">
        <f t="shared" si="26"/>
        <v>46660</v>
      </c>
      <c r="BM68" s="11">
        <f t="shared" si="26"/>
        <v>46691</v>
      </c>
      <c r="BN68" s="11">
        <f t="shared" si="26"/>
        <v>46721</v>
      </c>
      <c r="BO68" s="11">
        <f t="shared" si="26"/>
        <v>46752</v>
      </c>
      <c r="BP68" s="11">
        <f t="shared" si="26"/>
        <v>46783</v>
      </c>
      <c r="BQ68" s="11">
        <f t="shared" si="26"/>
        <v>46812</v>
      </c>
    </row>
    <row r="69" spans="1:69" outlineLevel="2">
      <c r="E69" s="2" t="str">
        <f t="shared" ref="E69:BQ69" si="27" xml:space="preserve">  E$37</f>
        <v>Period number</v>
      </c>
      <c r="F69" s="2">
        <f t="shared" si="27"/>
        <v>0</v>
      </c>
      <c r="G69" s="2">
        <f t="shared" si="27"/>
        <v>0</v>
      </c>
      <c r="H69" s="2">
        <f t="shared" si="27"/>
        <v>1830</v>
      </c>
      <c r="I69" s="2">
        <f t="shared" si="27"/>
        <v>0</v>
      </c>
      <c r="J69" s="2">
        <f t="shared" si="27"/>
        <v>1</v>
      </c>
      <c r="K69" s="2">
        <f t="shared" si="27"/>
        <v>2</v>
      </c>
      <c r="L69" s="2">
        <f t="shared" si="27"/>
        <v>3</v>
      </c>
      <c r="M69" s="2">
        <f t="shared" si="27"/>
        <v>4</v>
      </c>
      <c r="N69" s="2">
        <f t="shared" si="27"/>
        <v>5</v>
      </c>
      <c r="O69" s="2">
        <f t="shared" si="27"/>
        <v>6</v>
      </c>
      <c r="P69" s="2">
        <f t="shared" si="27"/>
        <v>7</v>
      </c>
      <c r="Q69" s="2">
        <f t="shared" si="27"/>
        <v>8</v>
      </c>
      <c r="R69" s="2">
        <f t="shared" si="27"/>
        <v>9</v>
      </c>
      <c r="S69" s="2">
        <f t="shared" si="27"/>
        <v>10</v>
      </c>
      <c r="T69" s="2">
        <f t="shared" si="27"/>
        <v>11</v>
      </c>
      <c r="U69" s="2">
        <f t="shared" si="27"/>
        <v>12</v>
      </c>
      <c r="V69" s="2">
        <f t="shared" si="27"/>
        <v>13</v>
      </c>
      <c r="W69" s="2">
        <f t="shared" si="27"/>
        <v>14</v>
      </c>
      <c r="X69" s="2">
        <f t="shared" si="27"/>
        <v>15</v>
      </c>
      <c r="Y69" s="2">
        <f t="shared" si="27"/>
        <v>16</v>
      </c>
      <c r="Z69" s="2">
        <f t="shared" si="27"/>
        <v>17</v>
      </c>
      <c r="AA69" s="2">
        <f t="shared" si="27"/>
        <v>18</v>
      </c>
      <c r="AB69" s="2">
        <f t="shared" si="27"/>
        <v>19</v>
      </c>
      <c r="AC69" s="2">
        <f t="shared" si="27"/>
        <v>20</v>
      </c>
      <c r="AD69" s="2">
        <f t="shared" si="27"/>
        <v>21</v>
      </c>
      <c r="AE69" s="2">
        <f t="shared" si="27"/>
        <v>22</v>
      </c>
      <c r="AF69" s="2">
        <f t="shared" si="27"/>
        <v>23</v>
      </c>
      <c r="AG69" s="2">
        <f t="shared" si="27"/>
        <v>24</v>
      </c>
      <c r="AH69" s="2">
        <f t="shared" si="27"/>
        <v>25</v>
      </c>
      <c r="AI69" s="2">
        <f t="shared" si="27"/>
        <v>26</v>
      </c>
      <c r="AJ69" s="2">
        <f t="shared" si="27"/>
        <v>27</v>
      </c>
      <c r="AK69" s="2">
        <f t="shared" si="27"/>
        <v>28</v>
      </c>
      <c r="AL69" s="2">
        <f t="shared" si="27"/>
        <v>29</v>
      </c>
      <c r="AM69" s="2">
        <f t="shared" si="27"/>
        <v>30</v>
      </c>
      <c r="AN69" s="2">
        <f t="shared" si="27"/>
        <v>31</v>
      </c>
      <c r="AO69" s="2">
        <f t="shared" si="27"/>
        <v>32</v>
      </c>
      <c r="AP69" s="2">
        <f t="shared" si="27"/>
        <v>33</v>
      </c>
      <c r="AQ69" s="2">
        <f t="shared" si="27"/>
        <v>34</v>
      </c>
      <c r="AR69" s="2">
        <f t="shared" si="27"/>
        <v>35</v>
      </c>
      <c r="AS69" s="2">
        <f t="shared" si="27"/>
        <v>36</v>
      </c>
      <c r="AT69" s="2">
        <f t="shared" si="27"/>
        <v>37</v>
      </c>
      <c r="AU69" s="2">
        <f t="shared" si="27"/>
        <v>38</v>
      </c>
      <c r="AV69" s="2">
        <f t="shared" si="27"/>
        <v>39</v>
      </c>
      <c r="AW69" s="2">
        <f t="shared" si="27"/>
        <v>40</v>
      </c>
      <c r="AX69" s="2">
        <f t="shared" si="27"/>
        <v>41</v>
      </c>
      <c r="AY69" s="2">
        <f t="shared" si="27"/>
        <v>42</v>
      </c>
      <c r="AZ69" s="2">
        <f t="shared" si="27"/>
        <v>43</v>
      </c>
      <c r="BA69" s="2">
        <f t="shared" si="27"/>
        <v>44</v>
      </c>
      <c r="BB69" s="2">
        <f t="shared" si="27"/>
        <v>45</v>
      </c>
      <c r="BC69" s="2">
        <f t="shared" si="27"/>
        <v>46</v>
      </c>
      <c r="BD69" s="2">
        <f t="shared" si="27"/>
        <v>47</v>
      </c>
      <c r="BE69" s="2">
        <f t="shared" si="27"/>
        <v>48</v>
      </c>
      <c r="BF69" s="2">
        <f t="shared" si="27"/>
        <v>49</v>
      </c>
      <c r="BG69" s="2">
        <f t="shared" si="27"/>
        <v>50</v>
      </c>
      <c r="BH69" s="2">
        <f t="shared" si="27"/>
        <v>51</v>
      </c>
      <c r="BI69" s="2">
        <f t="shared" si="27"/>
        <v>52</v>
      </c>
      <c r="BJ69" s="2">
        <f t="shared" si="27"/>
        <v>53</v>
      </c>
      <c r="BK69" s="2">
        <f t="shared" si="27"/>
        <v>54</v>
      </c>
      <c r="BL69" s="2">
        <f t="shared" si="27"/>
        <v>55</v>
      </c>
      <c r="BM69" s="2">
        <f t="shared" si="27"/>
        <v>56</v>
      </c>
      <c r="BN69" s="2">
        <f t="shared" si="27"/>
        <v>57</v>
      </c>
      <c r="BO69" s="2">
        <f t="shared" si="27"/>
        <v>58</v>
      </c>
      <c r="BP69" s="2">
        <f t="shared" si="27"/>
        <v>59</v>
      </c>
      <c r="BQ69" s="2">
        <f t="shared" si="27"/>
        <v>60</v>
      </c>
    </row>
    <row r="70" spans="1:69" outlineLevel="2">
      <c r="E70" s="5" t="str">
        <f t="shared" ref="E70:BQ70" si="28" xml:space="preserve">  E$205</f>
        <v>Month to Quarter : period end flag</v>
      </c>
      <c r="F70" s="5">
        <f t="shared" si="28"/>
        <v>0</v>
      </c>
      <c r="G70" s="5" t="str">
        <f t="shared" si="28"/>
        <v>counter</v>
      </c>
      <c r="H70" s="5">
        <f t="shared" si="28"/>
        <v>0</v>
      </c>
      <c r="I70" s="5">
        <f t="shared" si="28"/>
        <v>0</v>
      </c>
      <c r="J70" s="5">
        <f t="shared" si="28"/>
        <v>0</v>
      </c>
      <c r="K70" s="5">
        <f t="shared" si="28"/>
        <v>0</v>
      </c>
      <c r="L70" s="5">
        <f t="shared" si="28"/>
        <v>1</v>
      </c>
      <c r="M70" s="5">
        <f t="shared" si="28"/>
        <v>0</v>
      </c>
      <c r="N70" s="5">
        <f t="shared" si="28"/>
        <v>0</v>
      </c>
      <c r="O70" s="5">
        <f t="shared" si="28"/>
        <v>2</v>
      </c>
      <c r="P70" s="5">
        <f t="shared" si="28"/>
        <v>0</v>
      </c>
      <c r="Q70" s="5">
        <f t="shared" si="28"/>
        <v>0</v>
      </c>
      <c r="R70" s="5">
        <f t="shared" si="28"/>
        <v>3</v>
      </c>
      <c r="S70" s="5">
        <f t="shared" si="28"/>
        <v>0</v>
      </c>
      <c r="T70" s="5">
        <f t="shared" si="28"/>
        <v>0</v>
      </c>
      <c r="U70" s="5">
        <f t="shared" si="28"/>
        <v>4</v>
      </c>
      <c r="V70" s="5">
        <f t="shared" si="28"/>
        <v>0</v>
      </c>
      <c r="W70" s="5">
        <f t="shared" si="28"/>
        <v>0</v>
      </c>
      <c r="X70" s="5">
        <f t="shared" si="28"/>
        <v>5</v>
      </c>
      <c r="Y70" s="5">
        <f t="shared" si="28"/>
        <v>0</v>
      </c>
      <c r="Z70" s="5">
        <f t="shared" si="28"/>
        <v>0</v>
      </c>
      <c r="AA70" s="5">
        <f t="shared" si="28"/>
        <v>6</v>
      </c>
      <c r="AB70" s="5">
        <f t="shared" si="28"/>
        <v>0</v>
      </c>
      <c r="AC70" s="5">
        <f t="shared" si="28"/>
        <v>0</v>
      </c>
      <c r="AD70" s="5">
        <f t="shared" si="28"/>
        <v>7</v>
      </c>
      <c r="AE70" s="5">
        <f t="shared" si="28"/>
        <v>0</v>
      </c>
      <c r="AF70" s="5">
        <f t="shared" si="28"/>
        <v>0</v>
      </c>
      <c r="AG70" s="5">
        <f t="shared" si="28"/>
        <v>8</v>
      </c>
      <c r="AH70" s="5">
        <f t="shared" si="28"/>
        <v>0</v>
      </c>
      <c r="AI70" s="5">
        <f t="shared" si="28"/>
        <v>0</v>
      </c>
      <c r="AJ70" s="5">
        <f t="shared" si="28"/>
        <v>9</v>
      </c>
      <c r="AK70" s="5">
        <f t="shared" si="28"/>
        <v>0</v>
      </c>
      <c r="AL70" s="5">
        <f t="shared" si="28"/>
        <v>0</v>
      </c>
      <c r="AM70" s="5">
        <f t="shared" si="28"/>
        <v>10</v>
      </c>
      <c r="AN70" s="5">
        <f t="shared" si="28"/>
        <v>0</v>
      </c>
      <c r="AO70" s="5">
        <f t="shared" si="28"/>
        <v>0</v>
      </c>
      <c r="AP70" s="5">
        <f t="shared" si="28"/>
        <v>11</v>
      </c>
      <c r="AQ70" s="5">
        <f t="shared" si="28"/>
        <v>0</v>
      </c>
      <c r="AR70" s="5">
        <f t="shared" si="28"/>
        <v>0</v>
      </c>
      <c r="AS70" s="5">
        <f t="shared" si="28"/>
        <v>12</v>
      </c>
      <c r="AT70" s="5">
        <f t="shared" si="28"/>
        <v>0</v>
      </c>
      <c r="AU70" s="5">
        <f t="shared" si="28"/>
        <v>0</v>
      </c>
      <c r="AV70" s="5">
        <f t="shared" si="28"/>
        <v>13</v>
      </c>
      <c r="AW70" s="5">
        <f t="shared" si="28"/>
        <v>0</v>
      </c>
      <c r="AX70" s="5">
        <f t="shared" si="28"/>
        <v>0</v>
      </c>
      <c r="AY70" s="5">
        <f t="shared" si="28"/>
        <v>14</v>
      </c>
      <c r="AZ70" s="5">
        <f t="shared" si="28"/>
        <v>0</v>
      </c>
      <c r="BA70" s="5">
        <f t="shared" si="28"/>
        <v>0</v>
      </c>
      <c r="BB70" s="5">
        <f t="shared" si="28"/>
        <v>15</v>
      </c>
      <c r="BC70" s="5">
        <f t="shared" si="28"/>
        <v>0</v>
      </c>
      <c r="BD70" s="5">
        <f t="shared" si="28"/>
        <v>0</v>
      </c>
      <c r="BE70" s="5">
        <f t="shared" si="28"/>
        <v>16</v>
      </c>
      <c r="BF70" s="5">
        <f t="shared" si="28"/>
        <v>0</v>
      </c>
      <c r="BG70" s="5">
        <f t="shared" si="28"/>
        <v>0</v>
      </c>
      <c r="BH70" s="5">
        <f t="shared" si="28"/>
        <v>17</v>
      </c>
      <c r="BI70" s="5">
        <f t="shared" si="28"/>
        <v>0</v>
      </c>
      <c r="BJ70" s="5">
        <f t="shared" si="28"/>
        <v>0</v>
      </c>
      <c r="BK70" s="5">
        <f t="shared" si="28"/>
        <v>18</v>
      </c>
      <c r="BL70" s="5">
        <f t="shared" si="28"/>
        <v>0</v>
      </c>
      <c r="BM70" s="5">
        <f t="shared" si="28"/>
        <v>0</v>
      </c>
      <c r="BN70" s="5">
        <f t="shared" si="28"/>
        <v>19</v>
      </c>
      <c r="BO70" s="5">
        <f t="shared" si="28"/>
        <v>0</v>
      </c>
      <c r="BP70" s="5">
        <f t="shared" si="28"/>
        <v>0</v>
      </c>
      <c r="BQ70" s="5">
        <f t="shared" si="28"/>
        <v>20</v>
      </c>
    </row>
    <row r="71" spans="1:69" outlineLevel="2">
      <c r="A71" s="36"/>
      <c r="B71" s="36"/>
      <c r="C71" s="56"/>
      <c r="D71" s="57"/>
      <c r="E71" s="24" t="s">
        <v>114</v>
      </c>
      <c r="F71" s="24"/>
      <c r="G71" s="24" t="s">
        <v>124</v>
      </c>
      <c r="H71" s="24"/>
      <c r="I71" s="24"/>
      <c r="J71" s="13">
        <f t="shared" ref="J71:BQ71" si="29" xml:space="preserve">  INDEX( $J68:$BQ68, MATCH( J69, $J70:$BQ70, 0 ) )</f>
        <v>45077</v>
      </c>
      <c r="K71" s="13">
        <f t="shared" si="29"/>
        <v>45169</v>
      </c>
      <c r="L71" s="13">
        <f t="shared" si="29"/>
        <v>45260</v>
      </c>
      <c r="M71" s="13">
        <f t="shared" si="29"/>
        <v>45351</v>
      </c>
      <c r="N71" s="13">
        <f t="shared" si="29"/>
        <v>45443</v>
      </c>
      <c r="O71" s="13">
        <f t="shared" si="29"/>
        <v>45535</v>
      </c>
      <c r="P71" s="13">
        <f t="shared" si="29"/>
        <v>45626</v>
      </c>
      <c r="Q71" s="13">
        <f t="shared" si="29"/>
        <v>45716</v>
      </c>
      <c r="R71" s="13">
        <f t="shared" si="29"/>
        <v>45808</v>
      </c>
      <c r="S71" s="13">
        <f t="shared" si="29"/>
        <v>45900</v>
      </c>
      <c r="T71" s="13">
        <f t="shared" si="29"/>
        <v>45991</v>
      </c>
      <c r="U71" s="13">
        <f t="shared" si="29"/>
        <v>46081</v>
      </c>
      <c r="V71" s="13">
        <f t="shared" si="29"/>
        <v>46173</v>
      </c>
      <c r="W71" s="13">
        <f t="shared" si="29"/>
        <v>46265</v>
      </c>
      <c r="X71" s="13">
        <f t="shared" si="29"/>
        <v>46356</v>
      </c>
      <c r="Y71" s="13">
        <f t="shared" si="29"/>
        <v>46446</v>
      </c>
      <c r="Z71" s="13">
        <f t="shared" si="29"/>
        <v>46538</v>
      </c>
      <c r="AA71" s="13">
        <f t="shared" si="29"/>
        <v>46630</v>
      </c>
      <c r="AB71" s="13">
        <f t="shared" si="29"/>
        <v>46721</v>
      </c>
      <c r="AC71" s="13">
        <f t="shared" si="29"/>
        <v>46812</v>
      </c>
      <c r="AD71" s="13" t="e">
        <f t="shared" si="29"/>
        <v>#N/A</v>
      </c>
      <c r="AE71" s="13" t="e">
        <f t="shared" si="29"/>
        <v>#N/A</v>
      </c>
      <c r="AF71" s="13" t="e">
        <f t="shared" si="29"/>
        <v>#N/A</v>
      </c>
      <c r="AG71" s="13" t="e">
        <f t="shared" si="29"/>
        <v>#N/A</v>
      </c>
      <c r="AH71" s="13" t="e">
        <f t="shared" si="29"/>
        <v>#N/A</v>
      </c>
      <c r="AI71" s="13" t="e">
        <f t="shared" si="29"/>
        <v>#N/A</v>
      </c>
      <c r="AJ71" s="13" t="e">
        <f t="shared" si="29"/>
        <v>#N/A</v>
      </c>
      <c r="AK71" s="13" t="e">
        <f t="shared" si="29"/>
        <v>#N/A</v>
      </c>
      <c r="AL71" s="13" t="e">
        <f t="shared" si="29"/>
        <v>#N/A</v>
      </c>
      <c r="AM71" s="13" t="e">
        <f t="shared" si="29"/>
        <v>#N/A</v>
      </c>
      <c r="AN71" s="13" t="e">
        <f t="shared" si="29"/>
        <v>#N/A</v>
      </c>
      <c r="AO71" s="13" t="e">
        <f t="shared" si="29"/>
        <v>#N/A</v>
      </c>
      <c r="AP71" s="13" t="e">
        <f t="shared" si="29"/>
        <v>#N/A</v>
      </c>
      <c r="AQ71" s="13" t="e">
        <f t="shared" si="29"/>
        <v>#N/A</v>
      </c>
      <c r="AR71" s="13" t="e">
        <f t="shared" si="29"/>
        <v>#N/A</v>
      </c>
      <c r="AS71" s="13" t="e">
        <f t="shared" si="29"/>
        <v>#N/A</v>
      </c>
      <c r="AT71" s="13" t="e">
        <f t="shared" si="29"/>
        <v>#N/A</v>
      </c>
      <c r="AU71" s="13" t="e">
        <f t="shared" si="29"/>
        <v>#N/A</v>
      </c>
      <c r="AV71" s="13" t="e">
        <f t="shared" si="29"/>
        <v>#N/A</v>
      </c>
      <c r="AW71" s="13" t="e">
        <f t="shared" si="29"/>
        <v>#N/A</v>
      </c>
      <c r="AX71" s="13" t="e">
        <f t="shared" si="29"/>
        <v>#N/A</v>
      </c>
      <c r="AY71" s="13" t="e">
        <f t="shared" si="29"/>
        <v>#N/A</v>
      </c>
      <c r="AZ71" s="13" t="e">
        <f t="shared" si="29"/>
        <v>#N/A</v>
      </c>
      <c r="BA71" s="13" t="e">
        <f t="shared" si="29"/>
        <v>#N/A</v>
      </c>
      <c r="BB71" s="13" t="e">
        <f t="shared" si="29"/>
        <v>#N/A</v>
      </c>
      <c r="BC71" s="13" t="e">
        <f t="shared" si="29"/>
        <v>#N/A</v>
      </c>
      <c r="BD71" s="13" t="e">
        <f t="shared" si="29"/>
        <v>#N/A</v>
      </c>
      <c r="BE71" s="13" t="e">
        <f t="shared" si="29"/>
        <v>#N/A</v>
      </c>
      <c r="BF71" s="13" t="e">
        <f t="shared" si="29"/>
        <v>#N/A</v>
      </c>
      <c r="BG71" s="13" t="e">
        <f t="shared" si="29"/>
        <v>#N/A</v>
      </c>
      <c r="BH71" s="13" t="e">
        <f t="shared" si="29"/>
        <v>#N/A</v>
      </c>
      <c r="BI71" s="13" t="e">
        <f t="shared" si="29"/>
        <v>#N/A</v>
      </c>
      <c r="BJ71" s="13" t="e">
        <f t="shared" si="29"/>
        <v>#N/A</v>
      </c>
      <c r="BK71" s="13" t="e">
        <f t="shared" si="29"/>
        <v>#N/A</v>
      </c>
      <c r="BL71" s="13" t="e">
        <f t="shared" si="29"/>
        <v>#N/A</v>
      </c>
      <c r="BM71" s="13" t="e">
        <f t="shared" si="29"/>
        <v>#N/A</v>
      </c>
      <c r="BN71" s="13" t="e">
        <f t="shared" si="29"/>
        <v>#N/A</v>
      </c>
      <c r="BO71" s="13" t="e">
        <f t="shared" si="29"/>
        <v>#N/A</v>
      </c>
      <c r="BP71" s="13" t="e">
        <f t="shared" si="29"/>
        <v>#N/A</v>
      </c>
      <c r="BQ71" s="13" t="e">
        <f t="shared" si="29"/>
        <v>#N/A</v>
      </c>
    </row>
    <row r="72" spans="1:69" outlineLevel="1"/>
    <row r="73" spans="1:69" outlineLevel="1"/>
    <row r="74" spans="1:69" outlineLevel="1">
      <c r="B74" s="28" t="s">
        <v>100</v>
      </c>
    </row>
    <row r="75" spans="1:69" outlineLevel="2">
      <c r="A75" s="21"/>
      <c r="B75" s="21"/>
      <c r="C75" s="33"/>
      <c r="D75" s="34"/>
      <c r="E75" s="3" t="str">
        <f xml:space="preserve">  InpS!E$23</f>
        <v>[Timeline label]</v>
      </c>
      <c r="F75" s="3">
        <f xml:space="preserve">  InpS!F$23</f>
        <v>0</v>
      </c>
      <c r="G75" s="3">
        <f xml:space="preserve">  InpS!G$23</f>
        <v>0</v>
      </c>
      <c r="H75" s="3">
        <f xml:space="preserve">  InpS!H$23</f>
        <v>0</v>
      </c>
      <c r="I75" s="3">
        <f xml:space="preserve">  InpS!I$23</f>
        <v>0</v>
      </c>
      <c r="J75" s="3">
        <f xml:space="preserve">  InpS!J$23</f>
        <v>0</v>
      </c>
      <c r="K75" s="3">
        <f xml:space="preserve">  InpS!K$23</f>
        <v>0</v>
      </c>
      <c r="L75" s="3">
        <f xml:space="preserve">  InpS!L$23</f>
        <v>0</v>
      </c>
      <c r="M75" s="3">
        <f xml:space="preserve">  InpS!M$23</f>
        <v>0</v>
      </c>
      <c r="N75" s="3">
        <f xml:space="preserve">  InpS!N$23</f>
        <v>0</v>
      </c>
      <c r="O75" s="3">
        <f xml:space="preserve">  InpS!O$23</f>
        <v>0</v>
      </c>
      <c r="P75" s="3">
        <f xml:space="preserve">  InpS!P$23</f>
        <v>0</v>
      </c>
      <c r="Q75" s="3">
        <f xml:space="preserve">  InpS!Q$23</f>
        <v>0</v>
      </c>
      <c r="R75" s="3">
        <f xml:space="preserve">  InpS!R$23</f>
        <v>0</v>
      </c>
      <c r="S75" s="3">
        <f xml:space="preserve">  InpS!S$23</f>
        <v>0</v>
      </c>
      <c r="T75" s="3">
        <f xml:space="preserve">  InpS!T$23</f>
        <v>0</v>
      </c>
      <c r="U75" s="3">
        <f xml:space="preserve">  InpS!U$23</f>
        <v>0</v>
      </c>
      <c r="V75" s="3">
        <f xml:space="preserve">  InpS!V$23</f>
        <v>0</v>
      </c>
      <c r="W75" s="3">
        <f xml:space="preserve">  InpS!W$23</f>
        <v>0</v>
      </c>
      <c r="X75" s="3">
        <f xml:space="preserve">  InpS!X$23</f>
        <v>0</v>
      </c>
      <c r="Y75" s="3">
        <f xml:space="preserve">  InpS!Y$23</f>
        <v>0</v>
      </c>
      <c r="Z75" s="3">
        <f xml:space="preserve">  InpS!Z$23</f>
        <v>0</v>
      </c>
      <c r="AA75" s="3">
        <f xml:space="preserve">  InpS!AA$23</f>
        <v>0</v>
      </c>
      <c r="AB75" s="3">
        <f xml:space="preserve">  InpS!AB$23</f>
        <v>0</v>
      </c>
      <c r="AC75" s="3">
        <f xml:space="preserve">  InpS!AC$23</f>
        <v>0</v>
      </c>
      <c r="AD75" s="3">
        <f xml:space="preserve">  InpS!AD$23</f>
        <v>0</v>
      </c>
      <c r="AE75" s="3">
        <f xml:space="preserve">  InpS!AE$23</f>
        <v>0</v>
      </c>
      <c r="AF75" s="3">
        <f xml:space="preserve">  InpS!AF$23</f>
        <v>0</v>
      </c>
      <c r="AG75" s="3">
        <f xml:space="preserve">  InpS!AG$23</f>
        <v>0</v>
      </c>
      <c r="AH75" s="3">
        <f xml:space="preserve">  InpS!AH$23</f>
        <v>0</v>
      </c>
      <c r="AI75" s="3">
        <f xml:space="preserve">  InpS!AI$23</f>
        <v>0</v>
      </c>
      <c r="AJ75" s="3">
        <f xml:space="preserve">  InpS!AJ$23</f>
        <v>0</v>
      </c>
      <c r="AK75" s="3">
        <f xml:space="preserve">  InpS!AK$23</f>
        <v>0</v>
      </c>
      <c r="AL75" s="3">
        <f xml:space="preserve">  InpS!AL$23</f>
        <v>0</v>
      </c>
      <c r="AM75" s="3">
        <f xml:space="preserve">  InpS!AM$23</f>
        <v>0</v>
      </c>
      <c r="AN75" s="3">
        <f xml:space="preserve">  InpS!AN$23</f>
        <v>0</v>
      </c>
      <c r="AO75" s="3">
        <f xml:space="preserve">  InpS!AO$23</f>
        <v>0</v>
      </c>
      <c r="AP75" s="3">
        <f xml:space="preserve">  InpS!AP$23</f>
        <v>0</v>
      </c>
      <c r="AQ75" s="3">
        <f xml:space="preserve">  InpS!AQ$23</f>
        <v>0</v>
      </c>
      <c r="AR75" s="3">
        <f xml:space="preserve">  InpS!AR$23</f>
        <v>0</v>
      </c>
      <c r="AS75" s="3">
        <f xml:space="preserve">  InpS!AS$23</f>
        <v>0</v>
      </c>
      <c r="AT75" s="3">
        <f xml:space="preserve">  InpS!AT$23</f>
        <v>0</v>
      </c>
      <c r="AU75" s="3">
        <f xml:space="preserve">  InpS!AU$23</f>
        <v>0</v>
      </c>
      <c r="AV75" s="3">
        <f xml:space="preserve">  InpS!AV$23</f>
        <v>0</v>
      </c>
      <c r="AW75" s="3">
        <f xml:space="preserve">  InpS!AW$23</f>
        <v>0</v>
      </c>
      <c r="AX75" s="3">
        <f xml:space="preserve">  InpS!AX$23</f>
        <v>0</v>
      </c>
      <c r="AY75" s="3">
        <f xml:space="preserve">  InpS!AY$23</f>
        <v>0</v>
      </c>
      <c r="AZ75" s="3">
        <f xml:space="preserve">  InpS!AZ$23</f>
        <v>0</v>
      </c>
      <c r="BA75" s="3">
        <f xml:space="preserve">  InpS!BA$23</f>
        <v>0</v>
      </c>
      <c r="BB75" s="3">
        <f xml:space="preserve">  InpS!BB$23</f>
        <v>0</v>
      </c>
      <c r="BC75" s="3">
        <f xml:space="preserve">  InpS!BC$23</f>
        <v>0</v>
      </c>
      <c r="BD75" s="3">
        <f xml:space="preserve">  InpS!BD$23</f>
        <v>0</v>
      </c>
      <c r="BE75" s="3">
        <f xml:space="preserve">  InpS!BE$23</f>
        <v>0</v>
      </c>
      <c r="BF75" s="3">
        <f xml:space="preserve">  InpS!BF$23</f>
        <v>0</v>
      </c>
      <c r="BG75" s="3">
        <f xml:space="preserve">  InpS!BG$23</f>
        <v>0</v>
      </c>
      <c r="BH75" s="3">
        <f xml:space="preserve">  InpS!BH$23</f>
        <v>0</v>
      </c>
      <c r="BI75" s="3">
        <f xml:space="preserve">  InpS!BI$23</f>
        <v>0</v>
      </c>
      <c r="BJ75" s="3">
        <f xml:space="preserve">  InpS!BJ$23</f>
        <v>0</v>
      </c>
      <c r="BK75" s="3">
        <f xml:space="preserve">  InpS!BK$23</f>
        <v>0</v>
      </c>
      <c r="BL75" s="3">
        <f xml:space="preserve">  InpS!BL$23</f>
        <v>0</v>
      </c>
      <c r="BM75" s="3">
        <f xml:space="preserve">  InpS!BM$23</f>
        <v>0</v>
      </c>
      <c r="BN75" s="3">
        <f xml:space="preserve">  InpS!BN$23</f>
        <v>0</v>
      </c>
      <c r="BO75" s="3">
        <f xml:space="preserve">  InpS!BO$23</f>
        <v>0</v>
      </c>
      <c r="BP75" s="3">
        <f xml:space="preserve">  InpS!BP$23</f>
        <v>0</v>
      </c>
      <c r="BQ75" s="3">
        <f xml:space="preserve">  InpS!BQ$23</f>
        <v>0</v>
      </c>
    </row>
    <row r="76" spans="1:69" outlineLevel="2">
      <c r="E76" s="2" t="str">
        <f t="shared" ref="E76:BQ76" si="30" xml:space="preserve">  E$37</f>
        <v>Period number</v>
      </c>
      <c r="F76" s="2">
        <f t="shared" si="30"/>
        <v>0</v>
      </c>
      <c r="G76" s="2">
        <f t="shared" si="30"/>
        <v>0</v>
      </c>
      <c r="H76" s="2">
        <f t="shared" si="30"/>
        <v>1830</v>
      </c>
      <c r="I76" s="2">
        <f t="shared" si="30"/>
        <v>0</v>
      </c>
      <c r="J76" s="2">
        <f t="shared" si="30"/>
        <v>1</v>
      </c>
      <c r="K76" s="2">
        <f t="shared" si="30"/>
        <v>2</v>
      </c>
      <c r="L76" s="2">
        <f t="shared" si="30"/>
        <v>3</v>
      </c>
      <c r="M76" s="2">
        <f t="shared" si="30"/>
        <v>4</v>
      </c>
      <c r="N76" s="2">
        <f t="shared" si="30"/>
        <v>5</v>
      </c>
      <c r="O76" s="2">
        <f t="shared" si="30"/>
        <v>6</v>
      </c>
      <c r="P76" s="2">
        <f t="shared" si="30"/>
        <v>7</v>
      </c>
      <c r="Q76" s="2">
        <f t="shared" si="30"/>
        <v>8</v>
      </c>
      <c r="R76" s="2">
        <f t="shared" si="30"/>
        <v>9</v>
      </c>
      <c r="S76" s="2">
        <f t="shared" si="30"/>
        <v>10</v>
      </c>
      <c r="T76" s="2">
        <f t="shared" si="30"/>
        <v>11</v>
      </c>
      <c r="U76" s="2">
        <f t="shared" si="30"/>
        <v>12</v>
      </c>
      <c r="V76" s="2">
        <f t="shared" si="30"/>
        <v>13</v>
      </c>
      <c r="W76" s="2">
        <f t="shared" si="30"/>
        <v>14</v>
      </c>
      <c r="X76" s="2">
        <f t="shared" si="30"/>
        <v>15</v>
      </c>
      <c r="Y76" s="2">
        <f t="shared" si="30"/>
        <v>16</v>
      </c>
      <c r="Z76" s="2">
        <f t="shared" si="30"/>
        <v>17</v>
      </c>
      <c r="AA76" s="2">
        <f t="shared" si="30"/>
        <v>18</v>
      </c>
      <c r="AB76" s="2">
        <f t="shared" si="30"/>
        <v>19</v>
      </c>
      <c r="AC76" s="2">
        <f t="shared" si="30"/>
        <v>20</v>
      </c>
      <c r="AD76" s="2">
        <f t="shared" si="30"/>
        <v>21</v>
      </c>
      <c r="AE76" s="2">
        <f t="shared" si="30"/>
        <v>22</v>
      </c>
      <c r="AF76" s="2">
        <f t="shared" si="30"/>
        <v>23</v>
      </c>
      <c r="AG76" s="2">
        <f t="shared" si="30"/>
        <v>24</v>
      </c>
      <c r="AH76" s="2">
        <f t="shared" si="30"/>
        <v>25</v>
      </c>
      <c r="AI76" s="2">
        <f t="shared" si="30"/>
        <v>26</v>
      </c>
      <c r="AJ76" s="2">
        <f t="shared" si="30"/>
        <v>27</v>
      </c>
      <c r="AK76" s="2">
        <f t="shared" si="30"/>
        <v>28</v>
      </c>
      <c r="AL76" s="2">
        <f t="shared" si="30"/>
        <v>29</v>
      </c>
      <c r="AM76" s="2">
        <f t="shared" si="30"/>
        <v>30</v>
      </c>
      <c r="AN76" s="2">
        <f t="shared" si="30"/>
        <v>31</v>
      </c>
      <c r="AO76" s="2">
        <f t="shared" si="30"/>
        <v>32</v>
      </c>
      <c r="AP76" s="2">
        <f t="shared" si="30"/>
        <v>33</v>
      </c>
      <c r="AQ76" s="2">
        <f t="shared" si="30"/>
        <v>34</v>
      </c>
      <c r="AR76" s="2">
        <f t="shared" si="30"/>
        <v>35</v>
      </c>
      <c r="AS76" s="2">
        <f t="shared" si="30"/>
        <v>36</v>
      </c>
      <c r="AT76" s="2">
        <f t="shared" si="30"/>
        <v>37</v>
      </c>
      <c r="AU76" s="2">
        <f t="shared" si="30"/>
        <v>38</v>
      </c>
      <c r="AV76" s="2">
        <f t="shared" si="30"/>
        <v>39</v>
      </c>
      <c r="AW76" s="2">
        <f t="shared" si="30"/>
        <v>40</v>
      </c>
      <c r="AX76" s="2">
        <f t="shared" si="30"/>
        <v>41</v>
      </c>
      <c r="AY76" s="2">
        <f t="shared" si="30"/>
        <v>42</v>
      </c>
      <c r="AZ76" s="2">
        <f t="shared" si="30"/>
        <v>43</v>
      </c>
      <c r="BA76" s="2">
        <f t="shared" si="30"/>
        <v>44</v>
      </c>
      <c r="BB76" s="2">
        <f t="shared" si="30"/>
        <v>45</v>
      </c>
      <c r="BC76" s="2">
        <f t="shared" si="30"/>
        <v>46</v>
      </c>
      <c r="BD76" s="2">
        <f t="shared" si="30"/>
        <v>47</v>
      </c>
      <c r="BE76" s="2">
        <f t="shared" si="30"/>
        <v>48</v>
      </c>
      <c r="BF76" s="2">
        <f t="shared" si="30"/>
        <v>49</v>
      </c>
      <c r="BG76" s="2">
        <f t="shared" si="30"/>
        <v>50</v>
      </c>
      <c r="BH76" s="2">
        <f t="shared" si="30"/>
        <v>51</v>
      </c>
      <c r="BI76" s="2">
        <f t="shared" si="30"/>
        <v>52</v>
      </c>
      <c r="BJ76" s="2">
        <f t="shared" si="30"/>
        <v>53</v>
      </c>
      <c r="BK76" s="2">
        <f t="shared" si="30"/>
        <v>54</v>
      </c>
      <c r="BL76" s="2">
        <f t="shared" si="30"/>
        <v>55</v>
      </c>
      <c r="BM76" s="2">
        <f t="shared" si="30"/>
        <v>56</v>
      </c>
      <c r="BN76" s="2">
        <f t="shared" si="30"/>
        <v>57</v>
      </c>
      <c r="BO76" s="2">
        <f t="shared" si="30"/>
        <v>58</v>
      </c>
      <c r="BP76" s="2">
        <f t="shared" si="30"/>
        <v>59</v>
      </c>
      <c r="BQ76" s="2">
        <f t="shared" si="30"/>
        <v>60</v>
      </c>
    </row>
    <row r="77" spans="1:69" outlineLevel="2">
      <c r="E77" s="5" t="str">
        <f t="shared" ref="E77:BQ77" si="31" xml:space="preserve">  E$205</f>
        <v>Month to Quarter : period end flag</v>
      </c>
      <c r="F77" s="5">
        <f t="shared" si="31"/>
        <v>0</v>
      </c>
      <c r="G77" s="5" t="str">
        <f t="shared" si="31"/>
        <v>counter</v>
      </c>
      <c r="H77" s="5">
        <f t="shared" si="31"/>
        <v>0</v>
      </c>
      <c r="I77" s="5">
        <f t="shared" si="31"/>
        <v>0</v>
      </c>
      <c r="J77" s="5">
        <f t="shared" si="31"/>
        <v>0</v>
      </c>
      <c r="K77" s="5">
        <f t="shared" si="31"/>
        <v>0</v>
      </c>
      <c r="L77" s="5">
        <f t="shared" si="31"/>
        <v>1</v>
      </c>
      <c r="M77" s="5">
        <f t="shared" si="31"/>
        <v>0</v>
      </c>
      <c r="N77" s="5">
        <f t="shared" si="31"/>
        <v>0</v>
      </c>
      <c r="O77" s="5">
        <f t="shared" si="31"/>
        <v>2</v>
      </c>
      <c r="P77" s="5">
        <f t="shared" si="31"/>
        <v>0</v>
      </c>
      <c r="Q77" s="5">
        <f t="shared" si="31"/>
        <v>0</v>
      </c>
      <c r="R77" s="5">
        <f t="shared" si="31"/>
        <v>3</v>
      </c>
      <c r="S77" s="5">
        <f t="shared" si="31"/>
        <v>0</v>
      </c>
      <c r="T77" s="5">
        <f t="shared" si="31"/>
        <v>0</v>
      </c>
      <c r="U77" s="5">
        <f t="shared" si="31"/>
        <v>4</v>
      </c>
      <c r="V77" s="5">
        <f t="shared" si="31"/>
        <v>0</v>
      </c>
      <c r="W77" s="5">
        <f t="shared" si="31"/>
        <v>0</v>
      </c>
      <c r="X77" s="5">
        <f t="shared" si="31"/>
        <v>5</v>
      </c>
      <c r="Y77" s="5">
        <f t="shared" si="31"/>
        <v>0</v>
      </c>
      <c r="Z77" s="5">
        <f t="shared" si="31"/>
        <v>0</v>
      </c>
      <c r="AA77" s="5">
        <f t="shared" si="31"/>
        <v>6</v>
      </c>
      <c r="AB77" s="5">
        <f t="shared" si="31"/>
        <v>0</v>
      </c>
      <c r="AC77" s="5">
        <f t="shared" si="31"/>
        <v>0</v>
      </c>
      <c r="AD77" s="5">
        <f t="shared" si="31"/>
        <v>7</v>
      </c>
      <c r="AE77" s="5">
        <f t="shared" si="31"/>
        <v>0</v>
      </c>
      <c r="AF77" s="5">
        <f t="shared" si="31"/>
        <v>0</v>
      </c>
      <c r="AG77" s="5">
        <f t="shared" si="31"/>
        <v>8</v>
      </c>
      <c r="AH77" s="5">
        <f t="shared" si="31"/>
        <v>0</v>
      </c>
      <c r="AI77" s="5">
        <f t="shared" si="31"/>
        <v>0</v>
      </c>
      <c r="AJ77" s="5">
        <f t="shared" si="31"/>
        <v>9</v>
      </c>
      <c r="AK77" s="5">
        <f t="shared" si="31"/>
        <v>0</v>
      </c>
      <c r="AL77" s="5">
        <f t="shared" si="31"/>
        <v>0</v>
      </c>
      <c r="AM77" s="5">
        <f t="shared" si="31"/>
        <v>10</v>
      </c>
      <c r="AN77" s="5">
        <f t="shared" si="31"/>
        <v>0</v>
      </c>
      <c r="AO77" s="5">
        <f t="shared" si="31"/>
        <v>0</v>
      </c>
      <c r="AP77" s="5">
        <f t="shared" si="31"/>
        <v>11</v>
      </c>
      <c r="AQ77" s="5">
        <f t="shared" si="31"/>
        <v>0</v>
      </c>
      <c r="AR77" s="5">
        <f t="shared" si="31"/>
        <v>0</v>
      </c>
      <c r="AS77" s="5">
        <f t="shared" si="31"/>
        <v>12</v>
      </c>
      <c r="AT77" s="5">
        <f t="shared" si="31"/>
        <v>0</v>
      </c>
      <c r="AU77" s="5">
        <f t="shared" si="31"/>
        <v>0</v>
      </c>
      <c r="AV77" s="5">
        <f t="shared" si="31"/>
        <v>13</v>
      </c>
      <c r="AW77" s="5">
        <f t="shared" si="31"/>
        <v>0</v>
      </c>
      <c r="AX77" s="5">
        <f t="shared" si="31"/>
        <v>0</v>
      </c>
      <c r="AY77" s="5">
        <f t="shared" si="31"/>
        <v>14</v>
      </c>
      <c r="AZ77" s="5">
        <f t="shared" si="31"/>
        <v>0</v>
      </c>
      <c r="BA77" s="5">
        <f t="shared" si="31"/>
        <v>0</v>
      </c>
      <c r="BB77" s="5">
        <f t="shared" si="31"/>
        <v>15</v>
      </c>
      <c r="BC77" s="5">
        <f t="shared" si="31"/>
        <v>0</v>
      </c>
      <c r="BD77" s="5">
        <f t="shared" si="31"/>
        <v>0</v>
      </c>
      <c r="BE77" s="5">
        <f t="shared" si="31"/>
        <v>16</v>
      </c>
      <c r="BF77" s="5">
        <f t="shared" si="31"/>
        <v>0</v>
      </c>
      <c r="BG77" s="5">
        <f t="shared" si="31"/>
        <v>0</v>
      </c>
      <c r="BH77" s="5">
        <f t="shared" si="31"/>
        <v>17</v>
      </c>
      <c r="BI77" s="5">
        <f t="shared" si="31"/>
        <v>0</v>
      </c>
      <c r="BJ77" s="5">
        <f t="shared" si="31"/>
        <v>0</v>
      </c>
      <c r="BK77" s="5">
        <f t="shared" si="31"/>
        <v>18</v>
      </c>
      <c r="BL77" s="5">
        <f t="shared" si="31"/>
        <v>0</v>
      </c>
      <c r="BM77" s="5">
        <f t="shared" si="31"/>
        <v>0</v>
      </c>
      <c r="BN77" s="5">
        <f t="shared" si="31"/>
        <v>19</v>
      </c>
      <c r="BO77" s="5">
        <f t="shared" si="31"/>
        <v>0</v>
      </c>
      <c r="BP77" s="5">
        <f t="shared" si="31"/>
        <v>0</v>
      </c>
      <c r="BQ77" s="5">
        <f t="shared" si="31"/>
        <v>20</v>
      </c>
    </row>
    <row r="78" spans="1:69" outlineLevel="2">
      <c r="A78" s="36"/>
      <c r="B78" s="36"/>
      <c r="C78" s="56"/>
      <c r="D78" s="57"/>
      <c r="E78" s="24" t="s">
        <v>100</v>
      </c>
      <c r="F78" s="24"/>
      <c r="G78" s="24"/>
      <c r="H78" s="4" t="e">
        <f xml:space="preserve"> SUM( J78:BQ78 )</f>
        <v>#N/A</v>
      </c>
      <c r="I78" s="24"/>
      <c r="J78" s="4">
        <f t="shared" ref="J78:BQ78" si="32" xml:space="preserve">  INDEX( $J75:$BQ75, MATCH( J76, $J77:$BQ77, 0 ) )</f>
        <v>0</v>
      </c>
      <c r="K78" s="4">
        <f t="shared" si="32"/>
        <v>0</v>
      </c>
      <c r="L78" s="4">
        <f t="shared" si="32"/>
        <v>0</v>
      </c>
      <c r="M78" s="4">
        <f t="shared" si="32"/>
        <v>0</v>
      </c>
      <c r="N78" s="4">
        <f t="shared" si="32"/>
        <v>0</v>
      </c>
      <c r="O78" s="4">
        <f t="shared" si="32"/>
        <v>0</v>
      </c>
      <c r="P78" s="4">
        <f t="shared" si="32"/>
        <v>0</v>
      </c>
      <c r="Q78" s="4">
        <f t="shared" si="32"/>
        <v>0</v>
      </c>
      <c r="R78" s="4">
        <f t="shared" si="32"/>
        <v>0</v>
      </c>
      <c r="S78" s="4">
        <f t="shared" si="32"/>
        <v>0</v>
      </c>
      <c r="T78" s="4">
        <f t="shared" si="32"/>
        <v>0</v>
      </c>
      <c r="U78" s="4">
        <f t="shared" si="32"/>
        <v>0</v>
      </c>
      <c r="V78" s="4">
        <f t="shared" si="32"/>
        <v>0</v>
      </c>
      <c r="W78" s="4">
        <f t="shared" si="32"/>
        <v>0</v>
      </c>
      <c r="X78" s="4">
        <f t="shared" si="32"/>
        <v>0</v>
      </c>
      <c r="Y78" s="4">
        <f t="shared" si="32"/>
        <v>0</v>
      </c>
      <c r="Z78" s="4">
        <f t="shared" si="32"/>
        <v>0</v>
      </c>
      <c r="AA78" s="4">
        <f t="shared" si="32"/>
        <v>0</v>
      </c>
      <c r="AB78" s="4">
        <f t="shared" si="32"/>
        <v>0</v>
      </c>
      <c r="AC78" s="4">
        <f t="shared" si="32"/>
        <v>0</v>
      </c>
      <c r="AD78" s="4" t="e">
        <f t="shared" si="32"/>
        <v>#N/A</v>
      </c>
      <c r="AE78" s="4" t="e">
        <f t="shared" si="32"/>
        <v>#N/A</v>
      </c>
      <c r="AF78" s="4" t="e">
        <f t="shared" si="32"/>
        <v>#N/A</v>
      </c>
      <c r="AG78" s="4" t="e">
        <f t="shared" si="32"/>
        <v>#N/A</v>
      </c>
      <c r="AH78" s="4" t="e">
        <f t="shared" si="32"/>
        <v>#N/A</v>
      </c>
      <c r="AI78" s="4" t="e">
        <f t="shared" si="32"/>
        <v>#N/A</v>
      </c>
      <c r="AJ78" s="4" t="e">
        <f t="shared" si="32"/>
        <v>#N/A</v>
      </c>
      <c r="AK78" s="4" t="e">
        <f t="shared" si="32"/>
        <v>#N/A</v>
      </c>
      <c r="AL78" s="4" t="e">
        <f t="shared" si="32"/>
        <v>#N/A</v>
      </c>
      <c r="AM78" s="4" t="e">
        <f t="shared" si="32"/>
        <v>#N/A</v>
      </c>
      <c r="AN78" s="4" t="e">
        <f t="shared" si="32"/>
        <v>#N/A</v>
      </c>
      <c r="AO78" s="4" t="e">
        <f t="shared" si="32"/>
        <v>#N/A</v>
      </c>
      <c r="AP78" s="4" t="e">
        <f t="shared" si="32"/>
        <v>#N/A</v>
      </c>
      <c r="AQ78" s="4" t="e">
        <f t="shared" si="32"/>
        <v>#N/A</v>
      </c>
      <c r="AR78" s="4" t="e">
        <f t="shared" si="32"/>
        <v>#N/A</v>
      </c>
      <c r="AS78" s="4" t="e">
        <f t="shared" si="32"/>
        <v>#N/A</v>
      </c>
      <c r="AT78" s="4" t="e">
        <f t="shared" si="32"/>
        <v>#N/A</v>
      </c>
      <c r="AU78" s="4" t="e">
        <f t="shared" si="32"/>
        <v>#N/A</v>
      </c>
      <c r="AV78" s="4" t="e">
        <f t="shared" si="32"/>
        <v>#N/A</v>
      </c>
      <c r="AW78" s="4" t="e">
        <f t="shared" si="32"/>
        <v>#N/A</v>
      </c>
      <c r="AX78" s="4" t="e">
        <f t="shared" si="32"/>
        <v>#N/A</v>
      </c>
      <c r="AY78" s="4" t="e">
        <f t="shared" si="32"/>
        <v>#N/A</v>
      </c>
      <c r="AZ78" s="4" t="e">
        <f t="shared" si="32"/>
        <v>#N/A</v>
      </c>
      <c r="BA78" s="4" t="e">
        <f t="shared" si="32"/>
        <v>#N/A</v>
      </c>
      <c r="BB78" s="4" t="e">
        <f t="shared" si="32"/>
        <v>#N/A</v>
      </c>
      <c r="BC78" s="4" t="e">
        <f t="shared" si="32"/>
        <v>#N/A</v>
      </c>
      <c r="BD78" s="4" t="e">
        <f t="shared" si="32"/>
        <v>#N/A</v>
      </c>
      <c r="BE78" s="4" t="e">
        <f t="shared" si="32"/>
        <v>#N/A</v>
      </c>
      <c r="BF78" s="4" t="e">
        <f t="shared" si="32"/>
        <v>#N/A</v>
      </c>
      <c r="BG78" s="4" t="e">
        <f t="shared" si="32"/>
        <v>#N/A</v>
      </c>
      <c r="BH78" s="4" t="e">
        <f t="shared" si="32"/>
        <v>#N/A</v>
      </c>
      <c r="BI78" s="4" t="e">
        <f t="shared" si="32"/>
        <v>#N/A</v>
      </c>
      <c r="BJ78" s="4" t="e">
        <f t="shared" si="32"/>
        <v>#N/A</v>
      </c>
      <c r="BK78" s="4" t="e">
        <f t="shared" si="32"/>
        <v>#N/A</v>
      </c>
      <c r="BL78" s="4" t="e">
        <f t="shared" si="32"/>
        <v>#N/A</v>
      </c>
      <c r="BM78" s="4" t="e">
        <f t="shared" si="32"/>
        <v>#N/A</v>
      </c>
      <c r="BN78" s="4" t="e">
        <f t="shared" si="32"/>
        <v>#N/A</v>
      </c>
      <c r="BO78" s="4" t="e">
        <f t="shared" si="32"/>
        <v>#N/A</v>
      </c>
      <c r="BP78" s="4" t="e">
        <f t="shared" si="32"/>
        <v>#N/A</v>
      </c>
      <c r="BQ78" s="4" t="e">
        <f t="shared" si="32"/>
        <v>#N/A</v>
      </c>
    </row>
    <row r="79" spans="1:69" outlineLevel="1"/>
    <row r="80" spans="1:69" outlineLevel="1"/>
    <row r="81" spans="1:69" outlineLevel="1">
      <c r="B81" s="28" t="s">
        <v>36</v>
      </c>
    </row>
    <row r="82" spans="1:69" outlineLevel="2">
      <c r="E82" s="2" t="str">
        <f t="shared" ref="E82:BQ82" si="33" xml:space="preserve">  E$33</f>
        <v>Financial year ending</v>
      </c>
      <c r="F82" s="2">
        <f t="shared" si="33"/>
        <v>0</v>
      </c>
      <c r="G82" s="2">
        <f t="shared" si="33"/>
        <v>0</v>
      </c>
      <c r="H82" s="2">
        <f t="shared" si="33"/>
        <v>121510</v>
      </c>
      <c r="I82" s="2">
        <f t="shared" si="33"/>
        <v>0</v>
      </c>
      <c r="J82" s="2">
        <f t="shared" si="33"/>
        <v>2023</v>
      </c>
      <c r="K82" s="2">
        <f t="shared" si="33"/>
        <v>2023</v>
      </c>
      <c r="L82" s="2">
        <f t="shared" si="33"/>
        <v>2023</v>
      </c>
      <c r="M82" s="2">
        <f t="shared" si="33"/>
        <v>2023</v>
      </c>
      <c r="N82" s="2">
        <f t="shared" si="33"/>
        <v>2023</v>
      </c>
      <c r="O82" s="2">
        <f t="shared" si="33"/>
        <v>2023</v>
      </c>
      <c r="P82" s="2">
        <f t="shared" si="33"/>
        <v>2023</v>
      </c>
      <c r="Q82" s="2">
        <f t="shared" si="33"/>
        <v>2023</v>
      </c>
      <c r="R82" s="2">
        <f t="shared" si="33"/>
        <v>2023</v>
      </c>
      <c r="S82" s="2">
        <f t="shared" si="33"/>
        <v>2023</v>
      </c>
      <c r="T82" s="2">
        <f t="shared" si="33"/>
        <v>2024</v>
      </c>
      <c r="U82" s="2">
        <f t="shared" si="33"/>
        <v>2024</v>
      </c>
      <c r="V82" s="2">
        <f t="shared" si="33"/>
        <v>2024</v>
      </c>
      <c r="W82" s="2">
        <f t="shared" si="33"/>
        <v>2024</v>
      </c>
      <c r="X82" s="2">
        <f t="shared" si="33"/>
        <v>2024</v>
      </c>
      <c r="Y82" s="2">
        <f t="shared" si="33"/>
        <v>2024</v>
      </c>
      <c r="Z82" s="2">
        <f t="shared" si="33"/>
        <v>2024</v>
      </c>
      <c r="AA82" s="2">
        <f t="shared" si="33"/>
        <v>2024</v>
      </c>
      <c r="AB82" s="2">
        <f t="shared" si="33"/>
        <v>2024</v>
      </c>
      <c r="AC82" s="2">
        <f t="shared" si="33"/>
        <v>2024</v>
      </c>
      <c r="AD82" s="2">
        <f t="shared" si="33"/>
        <v>2024</v>
      </c>
      <c r="AE82" s="2">
        <f t="shared" si="33"/>
        <v>2024</v>
      </c>
      <c r="AF82" s="2">
        <f t="shared" si="33"/>
        <v>2025</v>
      </c>
      <c r="AG82" s="2">
        <f t="shared" si="33"/>
        <v>2025</v>
      </c>
      <c r="AH82" s="2">
        <f t="shared" si="33"/>
        <v>2025</v>
      </c>
      <c r="AI82" s="2">
        <f t="shared" si="33"/>
        <v>2025</v>
      </c>
      <c r="AJ82" s="2">
        <f t="shared" si="33"/>
        <v>2025</v>
      </c>
      <c r="AK82" s="2">
        <f t="shared" si="33"/>
        <v>2025</v>
      </c>
      <c r="AL82" s="2">
        <f t="shared" si="33"/>
        <v>2025</v>
      </c>
      <c r="AM82" s="2">
        <f t="shared" si="33"/>
        <v>2025</v>
      </c>
      <c r="AN82" s="2">
        <f t="shared" si="33"/>
        <v>2025</v>
      </c>
      <c r="AO82" s="2">
        <f t="shared" si="33"/>
        <v>2025</v>
      </c>
      <c r="AP82" s="2">
        <f t="shared" si="33"/>
        <v>2025</v>
      </c>
      <c r="AQ82" s="2">
        <f t="shared" si="33"/>
        <v>2025</v>
      </c>
      <c r="AR82" s="2">
        <f t="shared" si="33"/>
        <v>2026</v>
      </c>
      <c r="AS82" s="2">
        <f t="shared" si="33"/>
        <v>2026</v>
      </c>
      <c r="AT82" s="2">
        <f t="shared" si="33"/>
        <v>2026</v>
      </c>
      <c r="AU82" s="2">
        <f t="shared" si="33"/>
        <v>2026</v>
      </c>
      <c r="AV82" s="2">
        <f t="shared" si="33"/>
        <v>2026</v>
      </c>
      <c r="AW82" s="2">
        <f t="shared" si="33"/>
        <v>2026</v>
      </c>
      <c r="AX82" s="2">
        <f t="shared" si="33"/>
        <v>2026</v>
      </c>
      <c r="AY82" s="2">
        <f t="shared" si="33"/>
        <v>2026</v>
      </c>
      <c r="AZ82" s="2">
        <f t="shared" si="33"/>
        <v>2026</v>
      </c>
      <c r="BA82" s="2">
        <f t="shared" si="33"/>
        <v>2026</v>
      </c>
      <c r="BB82" s="2">
        <f t="shared" si="33"/>
        <v>2026</v>
      </c>
      <c r="BC82" s="2">
        <f t="shared" si="33"/>
        <v>2026</v>
      </c>
      <c r="BD82" s="2">
        <f t="shared" si="33"/>
        <v>2027</v>
      </c>
      <c r="BE82" s="2">
        <f t="shared" si="33"/>
        <v>2027</v>
      </c>
      <c r="BF82" s="2">
        <f t="shared" si="33"/>
        <v>2027</v>
      </c>
      <c r="BG82" s="2">
        <f t="shared" si="33"/>
        <v>2027</v>
      </c>
      <c r="BH82" s="2">
        <f t="shared" si="33"/>
        <v>2027</v>
      </c>
      <c r="BI82" s="2">
        <f t="shared" si="33"/>
        <v>2027</v>
      </c>
      <c r="BJ82" s="2">
        <f t="shared" si="33"/>
        <v>2027</v>
      </c>
      <c r="BK82" s="2">
        <f t="shared" si="33"/>
        <v>2027</v>
      </c>
      <c r="BL82" s="2">
        <f t="shared" si="33"/>
        <v>2027</v>
      </c>
      <c r="BM82" s="2">
        <f t="shared" si="33"/>
        <v>2027</v>
      </c>
      <c r="BN82" s="2">
        <f t="shared" si="33"/>
        <v>2027</v>
      </c>
      <c r="BO82" s="2">
        <f t="shared" si="33"/>
        <v>2027</v>
      </c>
      <c r="BP82" s="2">
        <f t="shared" si="33"/>
        <v>2028</v>
      </c>
      <c r="BQ82" s="2">
        <f t="shared" si="33"/>
        <v>2028</v>
      </c>
    </row>
    <row r="83" spans="1:69" outlineLevel="2">
      <c r="E83" s="2" t="str">
        <f t="shared" ref="E83:BQ83" si="34" xml:space="preserve">  E$37</f>
        <v>Period number</v>
      </c>
      <c r="F83" s="2">
        <f t="shared" si="34"/>
        <v>0</v>
      </c>
      <c r="G83" s="2">
        <f t="shared" si="34"/>
        <v>0</v>
      </c>
      <c r="H83" s="2">
        <f t="shared" si="34"/>
        <v>1830</v>
      </c>
      <c r="I83" s="2">
        <f t="shared" si="34"/>
        <v>0</v>
      </c>
      <c r="J83" s="2">
        <f t="shared" si="34"/>
        <v>1</v>
      </c>
      <c r="K83" s="2">
        <f t="shared" si="34"/>
        <v>2</v>
      </c>
      <c r="L83" s="2">
        <f t="shared" si="34"/>
        <v>3</v>
      </c>
      <c r="M83" s="2">
        <f t="shared" si="34"/>
        <v>4</v>
      </c>
      <c r="N83" s="2">
        <f t="shared" si="34"/>
        <v>5</v>
      </c>
      <c r="O83" s="2">
        <f t="shared" si="34"/>
        <v>6</v>
      </c>
      <c r="P83" s="2">
        <f t="shared" si="34"/>
        <v>7</v>
      </c>
      <c r="Q83" s="2">
        <f t="shared" si="34"/>
        <v>8</v>
      </c>
      <c r="R83" s="2">
        <f t="shared" si="34"/>
        <v>9</v>
      </c>
      <c r="S83" s="2">
        <f t="shared" si="34"/>
        <v>10</v>
      </c>
      <c r="T83" s="2">
        <f t="shared" si="34"/>
        <v>11</v>
      </c>
      <c r="U83" s="2">
        <f t="shared" si="34"/>
        <v>12</v>
      </c>
      <c r="V83" s="2">
        <f t="shared" si="34"/>
        <v>13</v>
      </c>
      <c r="W83" s="2">
        <f t="shared" si="34"/>
        <v>14</v>
      </c>
      <c r="X83" s="2">
        <f t="shared" si="34"/>
        <v>15</v>
      </c>
      <c r="Y83" s="2">
        <f t="shared" si="34"/>
        <v>16</v>
      </c>
      <c r="Z83" s="2">
        <f t="shared" si="34"/>
        <v>17</v>
      </c>
      <c r="AA83" s="2">
        <f t="shared" si="34"/>
        <v>18</v>
      </c>
      <c r="AB83" s="2">
        <f t="shared" si="34"/>
        <v>19</v>
      </c>
      <c r="AC83" s="2">
        <f t="shared" si="34"/>
        <v>20</v>
      </c>
      <c r="AD83" s="2">
        <f t="shared" si="34"/>
        <v>21</v>
      </c>
      <c r="AE83" s="2">
        <f t="shared" si="34"/>
        <v>22</v>
      </c>
      <c r="AF83" s="2">
        <f t="shared" si="34"/>
        <v>23</v>
      </c>
      <c r="AG83" s="2">
        <f t="shared" si="34"/>
        <v>24</v>
      </c>
      <c r="AH83" s="2">
        <f t="shared" si="34"/>
        <v>25</v>
      </c>
      <c r="AI83" s="2">
        <f t="shared" si="34"/>
        <v>26</v>
      </c>
      <c r="AJ83" s="2">
        <f t="shared" si="34"/>
        <v>27</v>
      </c>
      <c r="AK83" s="2">
        <f t="shared" si="34"/>
        <v>28</v>
      </c>
      <c r="AL83" s="2">
        <f t="shared" si="34"/>
        <v>29</v>
      </c>
      <c r="AM83" s="2">
        <f t="shared" si="34"/>
        <v>30</v>
      </c>
      <c r="AN83" s="2">
        <f t="shared" si="34"/>
        <v>31</v>
      </c>
      <c r="AO83" s="2">
        <f t="shared" si="34"/>
        <v>32</v>
      </c>
      <c r="AP83" s="2">
        <f t="shared" si="34"/>
        <v>33</v>
      </c>
      <c r="AQ83" s="2">
        <f t="shared" si="34"/>
        <v>34</v>
      </c>
      <c r="AR83" s="2">
        <f t="shared" si="34"/>
        <v>35</v>
      </c>
      <c r="AS83" s="2">
        <f t="shared" si="34"/>
        <v>36</v>
      </c>
      <c r="AT83" s="2">
        <f t="shared" si="34"/>
        <v>37</v>
      </c>
      <c r="AU83" s="2">
        <f t="shared" si="34"/>
        <v>38</v>
      </c>
      <c r="AV83" s="2">
        <f t="shared" si="34"/>
        <v>39</v>
      </c>
      <c r="AW83" s="2">
        <f t="shared" si="34"/>
        <v>40</v>
      </c>
      <c r="AX83" s="2">
        <f t="shared" si="34"/>
        <v>41</v>
      </c>
      <c r="AY83" s="2">
        <f t="shared" si="34"/>
        <v>42</v>
      </c>
      <c r="AZ83" s="2">
        <f t="shared" si="34"/>
        <v>43</v>
      </c>
      <c r="BA83" s="2">
        <f t="shared" si="34"/>
        <v>44</v>
      </c>
      <c r="BB83" s="2">
        <f t="shared" si="34"/>
        <v>45</v>
      </c>
      <c r="BC83" s="2">
        <f t="shared" si="34"/>
        <v>46</v>
      </c>
      <c r="BD83" s="2">
        <f t="shared" si="34"/>
        <v>47</v>
      </c>
      <c r="BE83" s="2">
        <f t="shared" si="34"/>
        <v>48</v>
      </c>
      <c r="BF83" s="2">
        <f t="shared" si="34"/>
        <v>49</v>
      </c>
      <c r="BG83" s="2">
        <f t="shared" si="34"/>
        <v>50</v>
      </c>
      <c r="BH83" s="2">
        <f t="shared" si="34"/>
        <v>51</v>
      </c>
      <c r="BI83" s="2">
        <f t="shared" si="34"/>
        <v>52</v>
      </c>
      <c r="BJ83" s="2">
        <f t="shared" si="34"/>
        <v>53</v>
      </c>
      <c r="BK83" s="2">
        <f t="shared" si="34"/>
        <v>54</v>
      </c>
      <c r="BL83" s="2">
        <f t="shared" si="34"/>
        <v>55</v>
      </c>
      <c r="BM83" s="2">
        <f t="shared" si="34"/>
        <v>56</v>
      </c>
      <c r="BN83" s="2">
        <f t="shared" si="34"/>
        <v>57</v>
      </c>
      <c r="BO83" s="2">
        <f t="shared" si="34"/>
        <v>58</v>
      </c>
      <c r="BP83" s="2">
        <f t="shared" si="34"/>
        <v>59</v>
      </c>
      <c r="BQ83" s="2">
        <f t="shared" si="34"/>
        <v>60</v>
      </c>
    </row>
    <row r="84" spans="1:69" outlineLevel="2">
      <c r="E84" s="5" t="str">
        <f t="shared" ref="E84:BQ84" si="35" xml:space="preserve">  E$205</f>
        <v>Month to Quarter : period end flag</v>
      </c>
      <c r="F84" s="5">
        <f t="shared" si="35"/>
        <v>0</v>
      </c>
      <c r="G84" s="5" t="str">
        <f t="shared" si="35"/>
        <v>counter</v>
      </c>
      <c r="H84" s="5">
        <f t="shared" si="35"/>
        <v>0</v>
      </c>
      <c r="I84" s="5">
        <f t="shared" si="35"/>
        <v>0</v>
      </c>
      <c r="J84" s="5">
        <f t="shared" si="35"/>
        <v>0</v>
      </c>
      <c r="K84" s="5">
        <f t="shared" si="35"/>
        <v>0</v>
      </c>
      <c r="L84" s="5">
        <f t="shared" si="35"/>
        <v>1</v>
      </c>
      <c r="M84" s="5">
        <f t="shared" si="35"/>
        <v>0</v>
      </c>
      <c r="N84" s="5">
        <f t="shared" si="35"/>
        <v>0</v>
      </c>
      <c r="O84" s="5">
        <f t="shared" si="35"/>
        <v>2</v>
      </c>
      <c r="P84" s="5">
        <f t="shared" si="35"/>
        <v>0</v>
      </c>
      <c r="Q84" s="5">
        <f t="shared" si="35"/>
        <v>0</v>
      </c>
      <c r="R84" s="5">
        <f t="shared" si="35"/>
        <v>3</v>
      </c>
      <c r="S84" s="5">
        <f t="shared" si="35"/>
        <v>0</v>
      </c>
      <c r="T84" s="5">
        <f t="shared" si="35"/>
        <v>0</v>
      </c>
      <c r="U84" s="5">
        <f t="shared" si="35"/>
        <v>4</v>
      </c>
      <c r="V84" s="5">
        <f t="shared" si="35"/>
        <v>0</v>
      </c>
      <c r="W84" s="5">
        <f t="shared" si="35"/>
        <v>0</v>
      </c>
      <c r="X84" s="5">
        <f t="shared" si="35"/>
        <v>5</v>
      </c>
      <c r="Y84" s="5">
        <f t="shared" si="35"/>
        <v>0</v>
      </c>
      <c r="Z84" s="5">
        <f t="shared" si="35"/>
        <v>0</v>
      </c>
      <c r="AA84" s="5">
        <f t="shared" si="35"/>
        <v>6</v>
      </c>
      <c r="AB84" s="5">
        <f t="shared" si="35"/>
        <v>0</v>
      </c>
      <c r="AC84" s="5">
        <f t="shared" si="35"/>
        <v>0</v>
      </c>
      <c r="AD84" s="5">
        <f t="shared" si="35"/>
        <v>7</v>
      </c>
      <c r="AE84" s="5">
        <f t="shared" si="35"/>
        <v>0</v>
      </c>
      <c r="AF84" s="5">
        <f t="shared" si="35"/>
        <v>0</v>
      </c>
      <c r="AG84" s="5">
        <f t="shared" si="35"/>
        <v>8</v>
      </c>
      <c r="AH84" s="5">
        <f t="shared" si="35"/>
        <v>0</v>
      </c>
      <c r="AI84" s="5">
        <f t="shared" si="35"/>
        <v>0</v>
      </c>
      <c r="AJ84" s="5">
        <f t="shared" si="35"/>
        <v>9</v>
      </c>
      <c r="AK84" s="5">
        <f t="shared" si="35"/>
        <v>0</v>
      </c>
      <c r="AL84" s="5">
        <f t="shared" si="35"/>
        <v>0</v>
      </c>
      <c r="AM84" s="5">
        <f t="shared" si="35"/>
        <v>10</v>
      </c>
      <c r="AN84" s="5">
        <f t="shared" si="35"/>
        <v>0</v>
      </c>
      <c r="AO84" s="5">
        <f t="shared" si="35"/>
        <v>0</v>
      </c>
      <c r="AP84" s="5">
        <f t="shared" si="35"/>
        <v>11</v>
      </c>
      <c r="AQ84" s="5">
        <f t="shared" si="35"/>
        <v>0</v>
      </c>
      <c r="AR84" s="5">
        <f t="shared" si="35"/>
        <v>0</v>
      </c>
      <c r="AS84" s="5">
        <f t="shared" si="35"/>
        <v>12</v>
      </c>
      <c r="AT84" s="5">
        <f t="shared" si="35"/>
        <v>0</v>
      </c>
      <c r="AU84" s="5">
        <f t="shared" si="35"/>
        <v>0</v>
      </c>
      <c r="AV84" s="5">
        <f t="shared" si="35"/>
        <v>13</v>
      </c>
      <c r="AW84" s="5">
        <f t="shared" si="35"/>
        <v>0</v>
      </c>
      <c r="AX84" s="5">
        <f t="shared" si="35"/>
        <v>0</v>
      </c>
      <c r="AY84" s="5">
        <f t="shared" si="35"/>
        <v>14</v>
      </c>
      <c r="AZ84" s="5">
        <f t="shared" si="35"/>
        <v>0</v>
      </c>
      <c r="BA84" s="5">
        <f t="shared" si="35"/>
        <v>0</v>
      </c>
      <c r="BB84" s="5">
        <f t="shared" si="35"/>
        <v>15</v>
      </c>
      <c r="BC84" s="5">
        <f t="shared" si="35"/>
        <v>0</v>
      </c>
      <c r="BD84" s="5">
        <f t="shared" si="35"/>
        <v>0</v>
      </c>
      <c r="BE84" s="5">
        <f t="shared" si="35"/>
        <v>16</v>
      </c>
      <c r="BF84" s="5">
        <f t="shared" si="35"/>
        <v>0</v>
      </c>
      <c r="BG84" s="5">
        <f t="shared" si="35"/>
        <v>0</v>
      </c>
      <c r="BH84" s="5">
        <f t="shared" si="35"/>
        <v>17</v>
      </c>
      <c r="BI84" s="5">
        <f t="shared" si="35"/>
        <v>0</v>
      </c>
      <c r="BJ84" s="5">
        <f t="shared" si="35"/>
        <v>0</v>
      </c>
      <c r="BK84" s="5">
        <f t="shared" si="35"/>
        <v>18</v>
      </c>
      <c r="BL84" s="5">
        <f t="shared" si="35"/>
        <v>0</v>
      </c>
      <c r="BM84" s="5">
        <f t="shared" si="35"/>
        <v>0</v>
      </c>
      <c r="BN84" s="5">
        <f t="shared" si="35"/>
        <v>19</v>
      </c>
      <c r="BO84" s="5">
        <f t="shared" si="35"/>
        <v>0</v>
      </c>
      <c r="BP84" s="5">
        <f t="shared" si="35"/>
        <v>0</v>
      </c>
      <c r="BQ84" s="5">
        <f t="shared" si="35"/>
        <v>20</v>
      </c>
    </row>
    <row r="85" spans="1:69" outlineLevel="2">
      <c r="A85" s="36"/>
      <c r="B85" s="36"/>
      <c r="C85" s="56"/>
      <c r="D85" s="57"/>
      <c r="E85" s="24" t="s">
        <v>36</v>
      </c>
      <c r="F85" s="24"/>
      <c r="G85" s="24"/>
      <c r="H85" s="4" t="e">
        <f xml:space="preserve"> SUM( J85:BQ85 )</f>
        <v>#N/A</v>
      </c>
      <c r="I85" s="24"/>
      <c r="J85" s="4">
        <f t="shared" ref="J85:BQ85" si="36" xml:space="preserve">  INDEX( $J82:$BQ82, MATCH( J83, $J84:$BQ84, 0 ) )</f>
        <v>2023</v>
      </c>
      <c r="K85" s="4">
        <f t="shared" si="36"/>
        <v>2023</v>
      </c>
      <c r="L85" s="4">
        <f t="shared" si="36"/>
        <v>2023</v>
      </c>
      <c r="M85" s="4">
        <f t="shared" si="36"/>
        <v>2024</v>
      </c>
      <c r="N85" s="4">
        <f t="shared" si="36"/>
        <v>2024</v>
      </c>
      <c r="O85" s="4">
        <f t="shared" si="36"/>
        <v>2024</v>
      </c>
      <c r="P85" s="4">
        <f t="shared" si="36"/>
        <v>2024</v>
      </c>
      <c r="Q85" s="4">
        <f t="shared" si="36"/>
        <v>2025</v>
      </c>
      <c r="R85" s="4">
        <f t="shared" si="36"/>
        <v>2025</v>
      </c>
      <c r="S85" s="4">
        <f t="shared" si="36"/>
        <v>2025</v>
      </c>
      <c r="T85" s="4">
        <f t="shared" si="36"/>
        <v>2025</v>
      </c>
      <c r="U85" s="4">
        <f t="shared" si="36"/>
        <v>2026</v>
      </c>
      <c r="V85" s="4">
        <f t="shared" si="36"/>
        <v>2026</v>
      </c>
      <c r="W85" s="4">
        <f t="shared" si="36"/>
        <v>2026</v>
      </c>
      <c r="X85" s="4">
        <f t="shared" si="36"/>
        <v>2026</v>
      </c>
      <c r="Y85" s="4">
        <f t="shared" si="36"/>
        <v>2027</v>
      </c>
      <c r="Z85" s="4">
        <f t="shared" si="36"/>
        <v>2027</v>
      </c>
      <c r="AA85" s="4">
        <f t="shared" si="36"/>
        <v>2027</v>
      </c>
      <c r="AB85" s="4">
        <f t="shared" si="36"/>
        <v>2027</v>
      </c>
      <c r="AC85" s="4">
        <f t="shared" si="36"/>
        <v>2028</v>
      </c>
      <c r="AD85" s="4" t="e">
        <f t="shared" si="36"/>
        <v>#N/A</v>
      </c>
      <c r="AE85" s="4" t="e">
        <f t="shared" si="36"/>
        <v>#N/A</v>
      </c>
      <c r="AF85" s="4" t="e">
        <f t="shared" si="36"/>
        <v>#N/A</v>
      </c>
      <c r="AG85" s="4" t="e">
        <f t="shared" si="36"/>
        <v>#N/A</v>
      </c>
      <c r="AH85" s="4" t="e">
        <f t="shared" si="36"/>
        <v>#N/A</v>
      </c>
      <c r="AI85" s="4" t="e">
        <f t="shared" si="36"/>
        <v>#N/A</v>
      </c>
      <c r="AJ85" s="4" t="e">
        <f t="shared" si="36"/>
        <v>#N/A</v>
      </c>
      <c r="AK85" s="4" t="e">
        <f t="shared" si="36"/>
        <v>#N/A</v>
      </c>
      <c r="AL85" s="4" t="e">
        <f t="shared" si="36"/>
        <v>#N/A</v>
      </c>
      <c r="AM85" s="4" t="e">
        <f t="shared" si="36"/>
        <v>#N/A</v>
      </c>
      <c r="AN85" s="4" t="e">
        <f t="shared" si="36"/>
        <v>#N/A</v>
      </c>
      <c r="AO85" s="4" t="e">
        <f t="shared" si="36"/>
        <v>#N/A</v>
      </c>
      <c r="AP85" s="4" t="e">
        <f t="shared" si="36"/>
        <v>#N/A</v>
      </c>
      <c r="AQ85" s="4" t="e">
        <f t="shared" si="36"/>
        <v>#N/A</v>
      </c>
      <c r="AR85" s="4" t="e">
        <f t="shared" si="36"/>
        <v>#N/A</v>
      </c>
      <c r="AS85" s="4" t="e">
        <f t="shared" si="36"/>
        <v>#N/A</v>
      </c>
      <c r="AT85" s="4" t="e">
        <f t="shared" si="36"/>
        <v>#N/A</v>
      </c>
      <c r="AU85" s="4" t="e">
        <f t="shared" si="36"/>
        <v>#N/A</v>
      </c>
      <c r="AV85" s="4" t="e">
        <f t="shared" si="36"/>
        <v>#N/A</v>
      </c>
      <c r="AW85" s="4" t="e">
        <f t="shared" si="36"/>
        <v>#N/A</v>
      </c>
      <c r="AX85" s="4" t="e">
        <f t="shared" si="36"/>
        <v>#N/A</v>
      </c>
      <c r="AY85" s="4" t="e">
        <f t="shared" si="36"/>
        <v>#N/A</v>
      </c>
      <c r="AZ85" s="4" t="e">
        <f t="shared" si="36"/>
        <v>#N/A</v>
      </c>
      <c r="BA85" s="4" t="e">
        <f t="shared" si="36"/>
        <v>#N/A</v>
      </c>
      <c r="BB85" s="4" t="e">
        <f t="shared" si="36"/>
        <v>#N/A</v>
      </c>
      <c r="BC85" s="4" t="e">
        <f t="shared" si="36"/>
        <v>#N/A</v>
      </c>
      <c r="BD85" s="4" t="e">
        <f t="shared" si="36"/>
        <v>#N/A</v>
      </c>
      <c r="BE85" s="4" t="e">
        <f t="shared" si="36"/>
        <v>#N/A</v>
      </c>
      <c r="BF85" s="4" t="e">
        <f t="shared" si="36"/>
        <v>#N/A</v>
      </c>
      <c r="BG85" s="4" t="e">
        <f t="shared" si="36"/>
        <v>#N/A</v>
      </c>
      <c r="BH85" s="4" t="e">
        <f t="shared" si="36"/>
        <v>#N/A</v>
      </c>
      <c r="BI85" s="4" t="e">
        <f t="shared" si="36"/>
        <v>#N/A</v>
      </c>
      <c r="BJ85" s="4" t="e">
        <f t="shared" si="36"/>
        <v>#N/A</v>
      </c>
      <c r="BK85" s="4" t="e">
        <f t="shared" si="36"/>
        <v>#N/A</v>
      </c>
      <c r="BL85" s="4" t="e">
        <f t="shared" si="36"/>
        <v>#N/A</v>
      </c>
      <c r="BM85" s="4" t="e">
        <f t="shared" si="36"/>
        <v>#N/A</v>
      </c>
      <c r="BN85" s="4" t="e">
        <f t="shared" si="36"/>
        <v>#N/A</v>
      </c>
      <c r="BO85" s="4" t="e">
        <f t="shared" si="36"/>
        <v>#N/A</v>
      </c>
      <c r="BP85" s="4" t="e">
        <f t="shared" si="36"/>
        <v>#N/A</v>
      </c>
      <c r="BQ85" s="4" t="e">
        <f t="shared" si="36"/>
        <v>#N/A</v>
      </c>
    </row>
    <row r="86" spans="1:69" outlineLevel="1"/>
    <row r="87" spans="1:69" outlineLevel="1"/>
    <row r="88" spans="1:69" outlineLevel="1">
      <c r="B88" s="28" t="s">
        <v>185</v>
      </c>
    </row>
    <row r="89" spans="1:69" outlineLevel="2">
      <c r="E89" s="2" t="str">
        <f t="shared" ref="E89:BQ89" si="37" xml:space="preserve">  E$37</f>
        <v>Period number</v>
      </c>
      <c r="F89" s="2">
        <f t="shared" si="37"/>
        <v>0</v>
      </c>
      <c r="G89" s="2">
        <f t="shared" si="37"/>
        <v>0</v>
      </c>
      <c r="H89" s="2">
        <f t="shared" si="37"/>
        <v>1830</v>
      </c>
      <c r="I89" s="2">
        <f t="shared" si="37"/>
        <v>0</v>
      </c>
      <c r="J89" s="2">
        <f t="shared" si="37"/>
        <v>1</v>
      </c>
      <c r="K89" s="2">
        <f t="shared" si="37"/>
        <v>2</v>
      </c>
      <c r="L89" s="2">
        <f t="shared" si="37"/>
        <v>3</v>
      </c>
      <c r="M89" s="2">
        <f t="shared" si="37"/>
        <v>4</v>
      </c>
      <c r="N89" s="2">
        <f t="shared" si="37"/>
        <v>5</v>
      </c>
      <c r="O89" s="2">
        <f t="shared" si="37"/>
        <v>6</v>
      </c>
      <c r="P89" s="2">
        <f t="shared" si="37"/>
        <v>7</v>
      </c>
      <c r="Q89" s="2">
        <f t="shared" si="37"/>
        <v>8</v>
      </c>
      <c r="R89" s="2">
        <f t="shared" si="37"/>
        <v>9</v>
      </c>
      <c r="S89" s="2">
        <f t="shared" si="37"/>
        <v>10</v>
      </c>
      <c r="T89" s="2">
        <f t="shared" si="37"/>
        <v>11</v>
      </c>
      <c r="U89" s="2">
        <f t="shared" si="37"/>
        <v>12</v>
      </c>
      <c r="V89" s="2">
        <f t="shared" si="37"/>
        <v>13</v>
      </c>
      <c r="W89" s="2">
        <f t="shared" si="37"/>
        <v>14</v>
      </c>
      <c r="X89" s="2">
        <f t="shared" si="37"/>
        <v>15</v>
      </c>
      <c r="Y89" s="2">
        <f t="shared" si="37"/>
        <v>16</v>
      </c>
      <c r="Z89" s="2">
        <f t="shared" si="37"/>
        <v>17</v>
      </c>
      <c r="AA89" s="2">
        <f t="shared" si="37"/>
        <v>18</v>
      </c>
      <c r="AB89" s="2">
        <f t="shared" si="37"/>
        <v>19</v>
      </c>
      <c r="AC89" s="2">
        <f t="shared" si="37"/>
        <v>20</v>
      </c>
      <c r="AD89" s="2">
        <f t="shared" si="37"/>
        <v>21</v>
      </c>
      <c r="AE89" s="2">
        <f t="shared" si="37"/>
        <v>22</v>
      </c>
      <c r="AF89" s="2">
        <f t="shared" si="37"/>
        <v>23</v>
      </c>
      <c r="AG89" s="2">
        <f t="shared" si="37"/>
        <v>24</v>
      </c>
      <c r="AH89" s="2">
        <f t="shared" si="37"/>
        <v>25</v>
      </c>
      <c r="AI89" s="2">
        <f t="shared" si="37"/>
        <v>26</v>
      </c>
      <c r="AJ89" s="2">
        <f t="shared" si="37"/>
        <v>27</v>
      </c>
      <c r="AK89" s="2">
        <f t="shared" si="37"/>
        <v>28</v>
      </c>
      <c r="AL89" s="2">
        <f t="shared" si="37"/>
        <v>29</v>
      </c>
      <c r="AM89" s="2">
        <f t="shared" si="37"/>
        <v>30</v>
      </c>
      <c r="AN89" s="2">
        <f t="shared" si="37"/>
        <v>31</v>
      </c>
      <c r="AO89" s="2">
        <f t="shared" si="37"/>
        <v>32</v>
      </c>
      <c r="AP89" s="2">
        <f t="shared" si="37"/>
        <v>33</v>
      </c>
      <c r="AQ89" s="2">
        <f t="shared" si="37"/>
        <v>34</v>
      </c>
      <c r="AR89" s="2">
        <f t="shared" si="37"/>
        <v>35</v>
      </c>
      <c r="AS89" s="2">
        <f t="shared" si="37"/>
        <v>36</v>
      </c>
      <c r="AT89" s="2">
        <f t="shared" si="37"/>
        <v>37</v>
      </c>
      <c r="AU89" s="2">
        <f t="shared" si="37"/>
        <v>38</v>
      </c>
      <c r="AV89" s="2">
        <f t="shared" si="37"/>
        <v>39</v>
      </c>
      <c r="AW89" s="2">
        <f t="shared" si="37"/>
        <v>40</v>
      </c>
      <c r="AX89" s="2">
        <f t="shared" si="37"/>
        <v>41</v>
      </c>
      <c r="AY89" s="2">
        <f t="shared" si="37"/>
        <v>42</v>
      </c>
      <c r="AZ89" s="2">
        <f t="shared" si="37"/>
        <v>43</v>
      </c>
      <c r="BA89" s="2">
        <f t="shared" si="37"/>
        <v>44</v>
      </c>
      <c r="BB89" s="2">
        <f t="shared" si="37"/>
        <v>45</v>
      </c>
      <c r="BC89" s="2">
        <f t="shared" si="37"/>
        <v>46</v>
      </c>
      <c r="BD89" s="2">
        <f t="shared" si="37"/>
        <v>47</v>
      </c>
      <c r="BE89" s="2">
        <f t="shared" si="37"/>
        <v>48</v>
      </c>
      <c r="BF89" s="2">
        <f t="shared" si="37"/>
        <v>49</v>
      </c>
      <c r="BG89" s="2">
        <f t="shared" si="37"/>
        <v>50</v>
      </c>
      <c r="BH89" s="2">
        <f t="shared" si="37"/>
        <v>51</v>
      </c>
      <c r="BI89" s="2">
        <f t="shared" si="37"/>
        <v>52</v>
      </c>
      <c r="BJ89" s="2">
        <f t="shared" si="37"/>
        <v>53</v>
      </c>
      <c r="BK89" s="2">
        <f t="shared" si="37"/>
        <v>54</v>
      </c>
      <c r="BL89" s="2">
        <f t="shared" si="37"/>
        <v>55</v>
      </c>
      <c r="BM89" s="2">
        <f t="shared" si="37"/>
        <v>56</v>
      </c>
      <c r="BN89" s="2">
        <f t="shared" si="37"/>
        <v>57</v>
      </c>
      <c r="BO89" s="2">
        <f t="shared" si="37"/>
        <v>58</v>
      </c>
      <c r="BP89" s="2">
        <f t="shared" si="37"/>
        <v>59</v>
      </c>
      <c r="BQ89" s="2">
        <f t="shared" si="37"/>
        <v>60</v>
      </c>
    </row>
    <row r="90" spans="1:69" outlineLevel="2">
      <c r="E90" s="5" t="str">
        <f t="shared" ref="E90:BQ90" si="38" xml:space="preserve">  E$205</f>
        <v>Month to Quarter : period end flag</v>
      </c>
      <c r="F90" s="5">
        <f t="shared" si="38"/>
        <v>0</v>
      </c>
      <c r="G90" s="5" t="str">
        <f t="shared" si="38"/>
        <v>counter</v>
      </c>
      <c r="H90" s="5">
        <f t="shared" si="38"/>
        <v>0</v>
      </c>
      <c r="I90" s="5">
        <f t="shared" si="38"/>
        <v>0</v>
      </c>
      <c r="J90" s="5">
        <f t="shared" si="38"/>
        <v>0</v>
      </c>
      <c r="K90" s="5">
        <f t="shared" si="38"/>
        <v>0</v>
      </c>
      <c r="L90" s="5">
        <f t="shared" si="38"/>
        <v>1</v>
      </c>
      <c r="M90" s="5">
        <f t="shared" si="38"/>
        <v>0</v>
      </c>
      <c r="N90" s="5">
        <f t="shared" si="38"/>
        <v>0</v>
      </c>
      <c r="O90" s="5">
        <f t="shared" si="38"/>
        <v>2</v>
      </c>
      <c r="P90" s="5">
        <f t="shared" si="38"/>
        <v>0</v>
      </c>
      <c r="Q90" s="5">
        <f t="shared" si="38"/>
        <v>0</v>
      </c>
      <c r="R90" s="5">
        <f t="shared" si="38"/>
        <v>3</v>
      </c>
      <c r="S90" s="5">
        <f t="shared" si="38"/>
        <v>0</v>
      </c>
      <c r="T90" s="5">
        <f t="shared" si="38"/>
        <v>0</v>
      </c>
      <c r="U90" s="5">
        <f t="shared" si="38"/>
        <v>4</v>
      </c>
      <c r="V90" s="5">
        <f t="shared" si="38"/>
        <v>0</v>
      </c>
      <c r="W90" s="5">
        <f t="shared" si="38"/>
        <v>0</v>
      </c>
      <c r="X90" s="5">
        <f t="shared" si="38"/>
        <v>5</v>
      </c>
      <c r="Y90" s="5">
        <f t="shared" si="38"/>
        <v>0</v>
      </c>
      <c r="Z90" s="5">
        <f t="shared" si="38"/>
        <v>0</v>
      </c>
      <c r="AA90" s="5">
        <f t="shared" si="38"/>
        <v>6</v>
      </c>
      <c r="AB90" s="5">
        <f t="shared" si="38"/>
        <v>0</v>
      </c>
      <c r="AC90" s="5">
        <f t="shared" si="38"/>
        <v>0</v>
      </c>
      <c r="AD90" s="5">
        <f t="shared" si="38"/>
        <v>7</v>
      </c>
      <c r="AE90" s="5">
        <f t="shared" si="38"/>
        <v>0</v>
      </c>
      <c r="AF90" s="5">
        <f t="shared" si="38"/>
        <v>0</v>
      </c>
      <c r="AG90" s="5">
        <f t="shared" si="38"/>
        <v>8</v>
      </c>
      <c r="AH90" s="5">
        <f t="shared" si="38"/>
        <v>0</v>
      </c>
      <c r="AI90" s="5">
        <f t="shared" si="38"/>
        <v>0</v>
      </c>
      <c r="AJ90" s="5">
        <f t="shared" si="38"/>
        <v>9</v>
      </c>
      <c r="AK90" s="5">
        <f t="shared" si="38"/>
        <v>0</v>
      </c>
      <c r="AL90" s="5">
        <f t="shared" si="38"/>
        <v>0</v>
      </c>
      <c r="AM90" s="5">
        <f t="shared" si="38"/>
        <v>10</v>
      </c>
      <c r="AN90" s="5">
        <f t="shared" si="38"/>
        <v>0</v>
      </c>
      <c r="AO90" s="5">
        <f t="shared" si="38"/>
        <v>0</v>
      </c>
      <c r="AP90" s="5">
        <f t="shared" si="38"/>
        <v>11</v>
      </c>
      <c r="AQ90" s="5">
        <f t="shared" si="38"/>
        <v>0</v>
      </c>
      <c r="AR90" s="5">
        <f t="shared" si="38"/>
        <v>0</v>
      </c>
      <c r="AS90" s="5">
        <f t="shared" si="38"/>
        <v>12</v>
      </c>
      <c r="AT90" s="5">
        <f t="shared" si="38"/>
        <v>0</v>
      </c>
      <c r="AU90" s="5">
        <f t="shared" si="38"/>
        <v>0</v>
      </c>
      <c r="AV90" s="5">
        <f t="shared" si="38"/>
        <v>13</v>
      </c>
      <c r="AW90" s="5">
        <f t="shared" si="38"/>
        <v>0</v>
      </c>
      <c r="AX90" s="5">
        <f t="shared" si="38"/>
        <v>0</v>
      </c>
      <c r="AY90" s="5">
        <f t="shared" si="38"/>
        <v>14</v>
      </c>
      <c r="AZ90" s="5">
        <f t="shared" si="38"/>
        <v>0</v>
      </c>
      <c r="BA90" s="5">
        <f t="shared" si="38"/>
        <v>0</v>
      </c>
      <c r="BB90" s="5">
        <f t="shared" si="38"/>
        <v>15</v>
      </c>
      <c r="BC90" s="5">
        <f t="shared" si="38"/>
        <v>0</v>
      </c>
      <c r="BD90" s="5">
        <f t="shared" si="38"/>
        <v>0</v>
      </c>
      <c r="BE90" s="5">
        <f t="shared" si="38"/>
        <v>16</v>
      </c>
      <c r="BF90" s="5">
        <f t="shared" si="38"/>
        <v>0</v>
      </c>
      <c r="BG90" s="5">
        <f t="shared" si="38"/>
        <v>0</v>
      </c>
      <c r="BH90" s="5">
        <f t="shared" si="38"/>
        <v>17</v>
      </c>
      <c r="BI90" s="5">
        <f t="shared" si="38"/>
        <v>0</v>
      </c>
      <c r="BJ90" s="5">
        <f t="shared" si="38"/>
        <v>0</v>
      </c>
      <c r="BK90" s="5">
        <f t="shared" si="38"/>
        <v>18</v>
      </c>
      <c r="BL90" s="5">
        <f t="shared" si="38"/>
        <v>0</v>
      </c>
      <c r="BM90" s="5">
        <f t="shared" si="38"/>
        <v>0</v>
      </c>
      <c r="BN90" s="5">
        <f t="shared" si="38"/>
        <v>19</v>
      </c>
      <c r="BO90" s="5">
        <f t="shared" si="38"/>
        <v>0</v>
      </c>
      <c r="BP90" s="5">
        <f t="shared" si="38"/>
        <v>0</v>
      </c>
      <c r="BQ90" s="5">
        <f t="shared" si="38"/>
        <v>20</v>
      </c>
    </row>
    <row r="91" spans="1:69" outlineLevel="2">
      <c r="A91" s="36"/>
      <c r="B91" s="36"/>
      <c r="C91" s="56"/>
      <c r="D91" s="57"/>
      <c r="E91" s="24" t="s">
        <v>185</v>
      </c>
      <c r="F91" s="24"/>
      <c r="G91" s="24"/>
      <c r="H91" s="4" t="e">
        <f xml:space="preserve"> SUM( J91:BQ91 )</f>
        <v>#N/A</v>
      </c>
      <c r="I91" s="24"/>
      <c r="J91" s="4">
        <f t="shared" ref="J91:BQ91" si="39" xml:space="preserve">  INDEX( $J89:$BQ89, MATCH( J89, $J90:$BQ90, 0 ) )</f>
        <v>3</v>
      </c>
      <c r="K91" s="4">
        <f t="shared" si="39"/>
        <v>6</v>
      </c>
      <c r="L91" s="4">
        <f t="shared" si="39"/>
        <v>9</v>
      </c>
      <c r="M91" s="4">
        <f t="shared" si="39"/>
        <v>12</v>
      </c>
      <c r="N91" s="4">
        <f t="shared" si="39"/>
        <v>15</v>
      </c>
      <c r="O91" s="4">
        <f t="shared" si="39"/>
        <v>18</v>
      </c>
      <c r="P91" s="4">
        <f t="shared" si="39"/>
        <v>21</v>
      </c>
      <c r="Q91" s="4">
        <f t="shared" si="39"/>
        <v>24</v>
      </c>
      <c r="R91" s="4">
        <f t="shared" si="39"/>
        <v>27</v>
      </c>
      <c r="S91" s="4">
        <f t="shared" si="39"/>
        <v>30</v>
      </c>
      <c r="T91" s="4">
        <f t="shared" si="39"/>
        <v>33</v>
      </c>
      <c r="U91" s="4">
        <f t="shared" si="39"/>
        <v>36</v>
      </c>
      <c r="V91" s="4">
        <f t="shared" si="39"/>
        <v>39</v>
      </c>
      <c r="W91" s="4">
        <f t="shared" si="39"/>
        <v>42</v>
      </c>
      <c r="X91" s="4">
        <f t="shared" si="39"/>
        <v>45</v>
      </c>
      <c r="Y91" s="4">
        <f t="shared" si="39"/>
        <v>48</v>
      </c>
      <c r="Z91" s="4">
        <f t="shared" si="39"/>
        <v>51</v>
      </c>
      <c r="AA91" s="4">
        <f t="shared" si="39"/>
        <v>54</v>
      </c>
      <c r="AB91" s="4">
        <f t="shared" si="39"/>
        <v>57</v>
      </c>
      <c r="AC91" s="4">
        <f t="shared" si="39"/>
        <v>60</v>
      </c>
      <c r="AD91" s="4" t="e">
        <f t="shared" si="39"/>
        <v>#N/A</v>
      </c>
      <c r="AE91" s="4" t="e">
        <f t="shared" si="39"/>
        <v>#N/A</v>
      </c>
      <c r="AF91" s="4" t="e">
        <f t="shared" si="39"/>
        <v>#N/A</v>
      </c>
      <c r="AG91" s="4" t="e">
        <f t="shared" si="39"/>
        <v>#N/A</v>
      </c>
      <c r="AH91" s="4" t="e">
        <f t="shared" si="39"/>
        <v>#N/A</v>
      </c>
      <c r="AI91" s="4" t="e">
        <f t="shared" si="39"/>
        <v>#N/A</v>
      </c>
      <c r="AJ91" s="4" t="e">
        <f t="shared" si="39"/>
        <v>#N/A</v>
      </c>
      <c r="AK91" s="4" t="e">
        <f t="shared" si="39"/>
        <v>#N/A</v>
      </c>
      <c r="AL91" s="4" t="e">
        <f t="shared" si="39"/>
        <v>#N/A</v>
      </c>
      <c r="AM91" s="4" t="e">
        <f t="shared" si="39"/>
        <v>#N/A</v>
      </c>
      <c r="AN91" s="4" t="e">
        <f t="shared" si="39"/>
        <v>#N/A</v>
      </c>
      <c r="AO91" s="4" t="e">
        <f t="shared" si="39"/>
        <v>#N/A</v>
      </c>
      <c r="AP91" s="4" t="e">
        <f t="shared" si="39"/>
        <v>#N/A</v>
      </c>
      <c r="AQ91" s="4" t="e">
        <f t="shared" si="39"/>
        <v>#N/A</v>
      </c>
      <c r="AR91" s="4" t="e">
        <f t="shared" si="39"/>
        <v>#N/A</v>
      </c>
      <c r="AS91" s="4" t="e">
        <f t="shared" si="39"/>
        <v>#N/A</v>
      </c>
      <c r="AT91" s="4" t="e">
        <f t="shared" si="39"/>
        <v>#N/A</v>
      </c>
      <c r="AU91" s="4" t="e">
        <f t="shared" si="39"/>
        <v>#N/A</v>
      </c>
      <c r="AV91" s="4" t="e">
        <f t="shared" si="39"/>
        <v>#N/A</v>
      </c>
      <c r="AW91" s="4" t="e">
        <f t="shared" si="39"/>
        <v>#N/A</v>
      </c>
      <c r="AX91" s="4" t="e">
        <f t="shared" si="39"/>
        <v>#N/A</v>
      </c>
      <c r="AY91" s="4" t="e">
        <f t="shared" si="39"/>
        <v>#N/A</v>
      </c>
      <c r="AZ91" s="4" t="e">
        <f t="shared" si="39"/>
        <v>#N/A</v>
      </c>
      <c r="BA91" s="4" t="e">
        <f t="shared" si="39"/>
        <v>#N/A</v>
      </c>
      <c r="BB91" s="4" t="e">
        <f t="shared" si="39"/>
        <v>#N/A</v>
      </c>
      <c r="BC91" s="4" t="e">
        <f t="shared" si="39"/>
        <v>#N/A</v>
      </c>
      <c r="BD91" s="4" t="e">
        <f t="shared" si="39"/>
        <v>#N/A</v>
      </c>
      <c r="BE91" s="4" t="e">
        <f t="shared" si="39"/>
        <v>#N/A</v>
      </c>
      <c r="BF91" s="4" t="e">
        <f t="shared" si="39"/>
        <v>#N/A</v>
      </c>
      <c r="BG91" s="4" t="e">
        <f t="shared" si="39"/>
        <v>#N/A</v>
      </c>
      <c r="BH91" s="4" t="e">
        <f t="shared" si="39"/>
        <v>#N/A</v>
      </c>
      <c r="BI91" s="4" t="e">
        <f t="shared" si="39"/>
        <v>#N/A</v>
      </c>
      <c r="BJ91" s="4" t="e">
        <f t="shared" si="39"/>
        <v>#N/A</v>
      </c>
      <c r="BK91" s="4" t="e">
        <f t="shared" si="39"/>
        <v>#N/A</v>
      </c>
      <c r="BL91" s="4" t="e">
        <f t="shared" si="39"/>
        <v>#N/A</v>
      </c>
      <c r="BM91" s="4" t="e">
        <f t="shared" si="39"/>
        <v>#N/A</v>
      </c>
      <c r="BN91" s="4" t="e">
        <f t="shared" si="39"/>
        <v>#N/A</v>
      </c>
      <c r="BO91" s="4" t="e">
        <f t="shared" si="39"/>
        <v>#N/A</v>
      </c>
      <c r="BP91" s="4" t="e">
        <f t="shared" si="39"/>
        <v>#N/A</v>
      </c>
      <c r="BQ91" s="4" t="e">
        <f t="shared" si="39"/>
        <v>#N/A</v>
      </c>
    </row>
    <row r="92" spans="1:69" outlineLevel="1"/>
    <row r="93" spans="1:69" outlineLevel="1"/>
    <row r="94" spans="1:69" outlineLevel="1">
      <c r="B94" s="28" t="s">
        <v>115</v>
      </c>
    </row>
    <row r="95" spans="1:69" outlineLevel="2">
      <c r="E95" s="11" t="str">
        <f t="shared" ref="E95:BQ95" si="40" xml:space="preserve">  E$25</f>
        <v>Model period end</v>
      </c>
      <c r="F95" s="11">
        <f t="shared" si="40"/>
        <v>0</v>
      </c>
      <c r="G95" s="11" t="str">
        <f t="shared" si="40"/>
        <v>date</v>
      </c>
      <c r="H95" s="11">
        <f t="shared" si="40"/>
        <v>0</v>
      </c>
      <c r="I95" s="11">
        <f t="shared" si="40"/>
        <v>0</v>
      </c>
      <c r="J95" s="11">
        <f t="shared" si="40"/>
        <v>45016</v>
      </c>
      <c r="K95" s="11">
        <f t="shared" si="40"/>
        <v>45046</v>
      </c>
      <c r="L95" s="11">
        <f t="shared" si="40"/>
        <v>45077</v>
      </c>
      <c r="M95" s="11">
        <f t="shared" si="40"/>
        <v>45107</v>
      </c>
      <c r="N95" s="11">
        <f t="shared" si="40"/>
        <v>45138</v>
      </c>
      <c r="O95" s="11">
        <f t="shared" si="40"/>
        <v>45169</v>
      </c>
      <c r="P95" s="11">
        <f t="shared" si="40"/>
        <v>45199</v>
      </c>
      <c r="Q95" s="11">
        <f t="shared" si="40"/>
        <v>45230</v>
      </c>
      <c r="R95" s="11">
        <f t="shared" si="40"/>
        <v>45260</v>
      </c>
      <c r="S95" s="11">
        <f t="shared" si="40"/>
        <v>45291</v>
      </c>
      <c r="T95" s="11">
        <f t="shared" si="40"/>
        <v>45322</v>
      </c>
      <c r="U95" s="11">
        <f t="shared" si="40"/>
        <v>45351</v>
      </c>
      <c r="V95" s="11">
        <f t="shared" si="40"/>
        <v>45382</v>
      </c>
      <c r="W95" s="11">
        <f t="shared" si="40"/>
        <v>45412</v>
      </c>
      <c r="X95" s="11">
        <f t="shared" si="40"/>
        <v>45443</v>
      </c>
      <c r="Y95" s="11">
        <f t="shared" si="40"/>
        <v>45473</v>
      </c>
      <c r="Z95" s="11">
        <f t="shared" si="40"/>
        <v>45504</v>
      </c>
      <c r="AA95" s="11">
        <f t="shared" si="40"/>
        <v>45535</v>
      </c>
      <c r="AB95" s="11">
        <f t="shared" si="40"/>
        <v>45565</v>
      </c>
      <c r="AC95" s="11">
        <f t="shared" si="40"/>
        <v>45596</v>
      </c>
      <c r="AD95" s="11">
        <f t="shared" si="40"/>
        <v>45626</v>
      </c>
      <c r="AE95" s="11">
        <f t="shared" si="40"/>
        <v>45657</v>
      </c>
      <c r="AF95" s="11">
        <f t="shared" si="40"/>
        <v>45688</v>
      </c>
      <c r="AG95" s="11">
        <f t="shared" si="40"/>
        <v>45716</v>
      </c>
      <c r="AH95" s="11">
        <f t="shared" si="40"/>
        <v>45747</v>
      </c>
      <c r="AI95" s="11">
        <f t="shared" si="40"/>
        <v>45777</v>
      </c>
      <c r="AJ95" s="11">
        <f t="shared" si="40"/>
        <v>45808</v>
      </c>
      <c r="AK95" s="11">
        <f t="shared" si="40"/>
        <v>45838</v>
      </c>
      <c r="AL95" s="11">
        <f t="shared" si="40"/>
        <v>45869</v>
      </c>
      <c r="AM95" s="11">
        <f t="shared" si="40"/>
        <v>45900</v>
      </c>
      <c r="AN95" s="11">
        <f t="shared" si="40"/>
        <v>45930</v>
      </c>
      <c r="AO95" s="11">
        <f t="shared" si="40"/>
        <v>45961</v>
      </c>
      <c r="AP95" s="11">
        <f t="shared" si="40"/>
        <v>45991</v>
      </c>
      <c r="AQ95" s="11">
        <f t="shared" si="40"/>
        <v>46022</v>
      </c>
      <c r="AR95" s="11">
        <f t="shared" si="40"/>
        <v>46053</v>
      </c>
      <c r="AS95" s="11">
        <f t="shared" si="40"/>
        <v>46081</v>
      </c>
      <c r="AT95" s="11">
        <f t="shared" si="40"/>
        <v>46112</v>
      </c>
      <c r="AU95" s="11">
        <f t="shared" si="40"/>
        <v>46142</v>
      </c>
      <c r="AV95" s="11">
        <f t="shared" si="40"/>
        <v>46173</v>
      </c>
      <c r="AW95" s="11">
        <f t="shared" si="40"/>
        <v>46203</v>
      </c>
      <c r="AX95" s="11">
        <f t="shared" si="40"/>
        <v>46234</v>
      </c>
      <c r="AY95" s="11">
        <f t="shared" si="40"/>
        <v>46265</v>
      </c>
      <c r="AZ95" s="11">
        <f t="shared" si="40"/>
        <v>46295</v>
      </c>
      <c r="BA95" s="11">
        <f t="shared" si="40"/>
        <v>46326</v>
      </c>
      <c r="BB95" s="11">
        <f t="shared" si="40"/>
        <v>46356</v>
      </c>
      <c r="BC95" s="11">
        <f t="shared" si="40"/>
        <v>46387</v>
      </c>
      <c r="BD95" s="11">
        <f t="shared" si="40"/>
        <v>46418</v>
      </c>
      <c r="BE95" s="11">
        <f t="shared" si="40"/>
        <v>46446</v>
      </c>
      <c r="BF95" s="11">
        <f t="shared" si="40"/>
        <v>46477</v>
      </c>
      <c r="BG95" s="11">
        <f t="shared" si="40"/>
        <v>46507</v>
      </c>
      <c r="BH95" s="11">
        <f t="shared" si="40"/>
        <v>46538</v>
      </c>
      <c r="BI95" s="11">
        <f t="shared" si="40"/>
        <v>46568</v>
      </c>
      <c r="BJ95" s="11">
        <f t="shared" si="40"/>
        <v>46599</v>
      </c>
      <c r="BK95" s="11">
        <f t="shared" si="40"/>
        <v>46630</v>
      </c>
      <c r="BL95" s="11">
        <f t="shared" si="40"/>
        <v>46660</v>
      </c>
      <c r="BM95" s="11">
        <f t="shared" si="40"/>
        <v>46691</v>
      </c>
      <c r="BN95" s="11">
        <f t="shared" si="40"/>
        <v>46721</v>
      </c>
      <c r="BO95" s="11">
        <f t="shared" si="40"/>
        <v>46752</v>
      </c>
      <c r="BP95" s="11">
        <f t="shared" si="40"/>
        <v>46783</v>
      </c>
      <c r="BQ95" s="11">
        <f t="shared" si="40"/>
        <v>46812</v>
      </c>
    </row>
    <row r="96" spans="1:69" outlineLevel="2">
      <c r="E96" s="2" t="str">
        <f t="shared" ref="E96:BQ96" si="41" xml:space="preserve">  E$37</f>
        <v>Period number</v>
      </c>
      <c r="F96" s="2">
        <f t="shared" si="41"/>
        <v>0</v>
      </c>
      <c r="G96" s="2">
        <f t="shared" si="41"/>
        <v>0</v>
      </c>
      <c r="H96" s="2">
        <f t="shared" si="41"/>
        <v>1830</v>
      </c>
      <c r="I96" s="2">
        <f t="shared" si="41"/>
        <v>0</v>
      </c>
      <c r="J96" s="2">
        <f t="shared" si="41"/>
        <v>1</v>
      </c>
      <c r="K96" s="2">
        <f t="shared" si="41"/>
        <v>2</v>
      </c>
      <c r="L96" s="2">
        <f t="shared" si="41"/>
        <v>3</v>
      </c>
      <c r="M96" s="2">
        <f t="shared" si="41"/>
        <v>4</v>
      </c>
      <c r="N96" s="2">
        <f t="shared" si="41"/>
        <v>5</v>
      </c>
      <c r="O96" s="2">
        <f t="shared" si="41"/>
        <v>6</v>
      </c>
      <c r="P96" s="2">
        <f t="shared" si="41"/>
        <v>7</v>
      </c>
      <c r="Q96" s="2">
        <f t="shared" si="41"/>
        <v>8</v>
      </c>
      <c r="R96" s="2">
        <f t="shared" si="41"/>
        <v>9</v>
      </c>
      <c r="S96" s="2">
        <f t="shared" si="41"/>
        <v>10</v>
      </c>
      <c r="T96" s="2">
        <f t="shared" si="41"/>
        <v>11</v>
      </c>
      <c r="U96" s="2">
        <f t="shared" si="41"/>
        <v>12</v>
      </c>
      <c r="V96" s="2">
        <f t="shared" si="41"/>
        <v>13</v>
      </c>
      <c r="W96" s="2">
        <f t="shared" si="41"/>
        <v>14</v>
      </c>
      <c r="X96" s="2">
        <f t="shared" si="41"/>
        <v>15</v>
      </c>
      <c r="Y96" s="2">
        <f t="shared" si="41"/>
        <v>16</v>
      </c>
      <c r="Z96" s="2">
        <f t="shared" si="41"/>
        <v>17</v>
      </c>
      <c r="AA96" s="2">
        <f t="shared" si="41"/>
        <v>18</v>
      </c>
      <c r="AB96" s="2">
        <f t="shared" si="41"/>
        <v>19</v>
      </c>
      <c r="AC96" s="2">
        <f t="shared" si="41"/>
        <v>20</v>
      </c>
      <c r="AD96" s="2">
        <f t="shared" si="41"/>
        <v>21</v>
      </c>
      <c r="AE96" s="2">
        <f t="shared" si="41"/>
        <v>22</v>
      </c>
      <c r="AF96" s="2">
        <f t="shared" si="41"/>
        <v>23</v>
      </c>
      <c r="AG96" s="2">
        <f t="shared" si="41"/>
        <v>24</v>
      </c>
      <c r="AH96" s="2">
        <f t="shared" si="41"/>
        <v>25</v>
      </c>
      <c r="AI96" s="2">
        <f t="shared" si="41"/>
        <v>26</v>
      </c>
      <c r="AJ96" s="2">
        <f t="shared" si="41"/>
        <v>27</v>
      </c>
      <c r="AK96" s="2">
        <f t="shared" si="41"/>
        <v>28</v>
      </c>
      <c r="AL96" s="2">
        <f t="shared" si="41"/>
        <v>29</v>
      </c>
      <c r="AM96" s="2">
        <f t="shared" si="41"/>
        <v>30</v>
      </c>
      <c r="AN96" s="2">
        <f t="shared" si="41"/>
        <v>31</v>
      </c>
      <c r="AO96" s="2">
        <f t="shared" si="41"/>
        <v>32</v>
      </c>
      <c r="AP96" s="2">
        <f t="shared" si="41"/>
        <v>33</v>
      </c>
      <c r="AQ96" s="2">
        <f t="shared" si="41"/>
        <v>34</v>
      </c>
      <c r="AR96" s="2">
        <f t="shared" si="41"/>
        <v>35</v>
      </c>
      <c r="AS96" s="2">
        <f t="shared" si="41"/>
        <v>36</v>
      </c>
      <c r="AT96" s="2">
        <f t="shared" si="41"/>
        <v>37</v>
      </c>
      <c r="AU96" s="2">
        <f t="shared" si="41"/>
        <v>38</v>
      </c>
      <c r="AV96" s="2">
        <f t="shared" si="41"/>
        <v>39</v>
      </c>
      <c r="AW96" s="2">
        <f t="shared" si="41"/>
        <v>40</v>
      </c>
      <c r="AX96" s="2">
        <f t="shared" si="41"/>
        <v>41</v>
      </c>
      <c r="AY96" s="2">
        <f t="shared" si="41"/>
        <v>42</v>
      </c>
      <c r="AZ96" s="2">
        <f t="shared" si="41"/>
        <v>43</v>
      </c>
      <c r="BA96" s="2">
        <f t="shared" si="41"/>
        <v>44</v>
      </c>
      <c r="BB96" s="2">
        <f t="shared" si="41"/>
        <v>45</v>
      </c>
      <c r="BC96" s="2">
        <f t="shared" si="41"/>
        <v>46</v>
      </c>
      <c r="BD96" s="2">
        <f t="shared" si="41"/>
        <v>47</v>
      </c>
      <c r="BE96" s="2">
        <f t="shared" si="41"/>
        <v>48</v>
      </c>
      <c r="BF96" s="2">
        <f t="shared" si="41"/>
        <v>49</v>
      </c>
      <c r="BG96" s="2">
        <f t="shared" si="41"/>
        <v>50</v>
      </c>
      <c r="BH96" s="2">
        <f t="shared" si="41"/>
        <v>51</v>
      </c>
      <c r="BI96" s="2">
        <f t="shared" si="41"/>
        <v>52</v>
      </c>
      <c r="BJ96" s="2">
        <f t="shared" si="41"/>
        <v>53</v>
      </c>
      <c r="BK96" s="2">
        <f t="shared" si="41"/>
        <v>54</v>
      </c>
      <c r="BL96" s="2">
        <f t="shared" si="41"/>
        <v>55</v>
      </c>
      <c r="BM96" s="2">
        <f t="shared" si="41"/>
        <v>56</v>
      </c>
      <c r="BN96" s="2">
        <f t="shared" si="41"/>
        <v>57</v>
      </c>
      <c r="BO96" s="2">
        <f t="shared" si="41"/>
        <v>58</v>
      </c>
      <c r="BP96" s="2">
        <f t="shared" si="41"/>
        <v>59</v>
      </c>
      <c r="BQ96" s="2">
        <f t="shared" si="41"/>
        <v>60</v>
      </c>
    </row>
    <row r="97" spans="1:69" outlineLevel="2">
      <c r="E97" s="5" t="str">
        <f t="shared" ref="E97:BQ97" si="42" xml:space="preserve">  E$220</f>
        <v>Month to SemiAnnual : period end flag</v>
      </c>
      <c r="F97" s="5">
        <f t="shared" si="42"/>
        <v>0</v>
      </c>
      <c r="G97" s="5" t="str">
        <f t="shared" si="42"/>
        <v>counter</v>
      </c>
      <c r="H97" s="5">
        <f t="shared" si="42"/>
        <v>0</v>
      </c>
      <c r="I97" s="5">
        <f t="shared" si="42"/>
        <v>0</v>
      </c>
      <c r="J97" s="5">
        <f t="shared" si="42"/>
        <v>0</v>
      </c>
      <c r="K97" s="5">
        <f t="shared" si="42"/>
        <v>0</v>
      </c>
      <c r="L97" s="5">
        <f t="shared" si="42"/>
        <v>0</v>
      </c>
      <c r="M97" s="5">
        <f t="shared" si="42"/>
        <v>0</v>
      </c>
      <c r="N97" s="5">
        <f t="shared" si="42"/>
        <v>0</v>
      </c>
      <c r="O97" s="5">
        <f t="shared" si="42"/>
        <v>1</v>
      </c>
      <c r="P97" s="5">
        <f t="shared" si="42"/>
        <v>0</v>
      </c>
      <c r="Q97" s="5">
        <f t="shared" si="42"/>
        <v>0</v>
      </c>
      <c r="R97" s="5">
        <f t="shared" si="42"/>
        <v>0</v>
      </c>
      <c r="S97" s="5">
        <f t="shared" si="42"/>
        <v>0</v>
      </c>
      <c r="T97" s="5">
        <f t="shared" si="42"/>
        <v>0</v>
      </c>
      <c r="U97" s="5">
        <f t="shared" si="42"/>
        <v>2</v>
      </c>
      <c r="V97" s="5">
        <f t="shared" si="42"/>
        <v>0</v>
      </c>
      <c r="W97" s="5">
        <f t="shared" si="42"/>
        <v>0</v>
      </c>
      <c r="X97" s="5">
        <f t="shared" si="42"/>
        <v>0</v>
      </c>
      <c r="Y97" s="5">
        <f t="shared" si="42"/>
        <v>0</v>
      </c>
      <c r="Z97" s="5">
        <f t="shared" si="42"/>
        <v>0</v>
      </c>
      <c r="AA97" s="5">
        <f t="shared" si="42"/>
        <v>3</v>
      </c>
      <c r="AB97" s="5">
        <f t="shared" si="42"/>
        <v>0</v>
      </c>
      <c r="AC97" s="5">
        <f t="shared" si="42"/>
        <v>0</v>
      </c>
      <c r="AD97" s="5">
        <f t="shared" si="42"/>
        <v>0</v>
      </c>
      <c r="AE97" s="5">
        <f t="shared" si="42"/>
        <v>0</v>
      </c>
      <c r="AF97" s="5">
        <f t="shared" si="42"/>
        <v>0</v>
      </c>
      <c r="AG97" s="5">
        <f t="shared" si="42"/>
        <v>4</v>
      </c>
      <c r="AH97" s="5">
        <f t="shared" si="42"/>
        <v>0</v>
      </c>
      <c r="AI97" s="5">
        <f t="shared" si="42"/>
        <v>0</v>
      </c>
      <c r="AJ97" s="5">
        <f t="shared" si="42"/>
        <v>0</v>
      </c>
      <c r="AK97" s="5">
        <f t="shared" si="42"/>
        <v>0</v>
      </c>
      <c r="AL97" s="5">
        <f t="shared" si="42"/>
        <v>0</v>
      </c>
      <c r="AM97" s="5">
        <f t="shared" si="42"/>
        <v>5</v>
      </c>
      <c r="AN97" s="5">
        <f t="shared" si="42"/>
        <v>0</v>
      </c>
      <c r="AO97" s="5">
        <f t="shared" si="42"/>
        <v>0</v>
      </c>
      <c r="AP97" s="5">
        <f t="shared" si="42"/>
        <v>0</v>
      </c>
      <c r="AQ97" s="5">
        <f t="shared" si="42"/>
        <v>0</v>
      </c>
      <c r="AR97" s="5">
        <f t="shared" si="42"/>
        <v>0</v>
      </c>
      <c r="AS97" s="5">
        <f t="shared" si="42"/>
        <v>6</v>
      </c>
      <c r="AT97" s="5">
        <f t="shared" si="42"/>
        <v>0</v>
      </c>
      <c r="AU97" s="5">
        <f t="shared" si="42"/>
        <v>0</v>
      </c>
      <c r="AV97" s="5">
        <f t="shared" si="42"/>
        <v>0</v>
      </c>
      <c r="AW97" s="5">
        <f t="shared" si="42"/>
        <v>0</v>
      </c>
      <c r="AX97" s="5">
        <f t="shared" si="42"/>
        <v>0</v>
      </c>
      <c r="AY97" s="5">
        <f t="shared" si="42"/>
        <v>7</v>
      </c>
      <c r="AZ97" s="5">
        <f t="shared" si="42"/>
        <v>0</v>
      </c>
      <c r="BA97" s="5">
        <f t="shared" si="42"/>
        <v>0</v>
      </c>
      <c r="BB97" s="5">
        <f t="shared" si="42"/>
        <v>0</v>
      </c>
      <c r="BC97" s="5">
        <f t="shared" si="42"/>
        <v>0</v>
      </c>
      <c r="BD97" s="5">
        <f t="shared" si="42"/>
        <v>0</v>
      </c>
      <c r="BE97" s="5">
        <f t="shared" si="42"/>
        <v>8</v>
      </c>
      <c r="BF97" s="5">
        <f t="shared" si="42"/>
        <v>0</v>
      </c>
      <c r="BG97" s="5">
        <f t="shared" si="42"/>
        <v>0</v>
      </c>
      <c r="BH97" s="5">
        <f t="shared" si="42"/>
        <v>0</v>
      </c>
      <c r="BI97" s="5">
        <f t="shared" si="42"/>
        <v>0</v>
      </c>
      <c r="BJ97" s="5">
        <f t="shared" si="42"/>
        <v>0</v>
      </c>
      <c r="BK97" s="5">
        <f t="shared" si="42"/>
        <v>9</v>
      </c>
      <c r="BL97" s="5">
        <f t="shared" si="42"/>
        <v>0</v>
      </c>
      <c r="BM97" s="5">
        <f t="shared" si="42"/>
        <v>0</v>
      </c>
      <c r="BN97" s="5">
        <f t="shared" si="42"/>
        <v>0</v>
      </c>
      <c r="BO97" s="5">
        <f t="shared" si="42"/>
        <v>0</v>
      </c>
      <c r="BP97" s="5">
        <f t="shared" si="42"/>
        <v>0</v>
      </c>
      <c r="BQ97" s="5">
        <f t="shared" si="42"/>
        <v>10</v>
      </c>
    </row>
    <row r="98" spans="1:69" outlineLevel="2">
      <c r="A98" s="36"/>
      <c r="B98" s="36"/>
      <c r="C98" s="56"/>
      <c r="D98" s="57"/>
      <c r="E98" s="24" t="s">
        <v>115</v>
      </c>
      <c r="F98" s="24"/>
      <c r="G98" s="24" t="s">
        <v>124</v>
      </c>
      <c r="H98" s="24"/>
      <c r="I98" s="24"/>
      <c r="J98" s="13">
        <f t="shared" ref="J98:BQ98" si="43" xml:space="preserve">  INDEX( $J95:$BQ95, MATCH( J96, $J97:$BQ97, 0 ) )</f>
        <v>45169</v>
      </c>
      <c r="K98" s="13">
        <f t="shared" si="43"/>
        <v>45351</v>
      </c>
      <c r="L98" s="13">
        <f t="shared" si="43"/>
        <v>45535</v>
      </c>
      <c r="M98" s="13">
        <f t="shared" si="43"/>
        <v>45716</v>
      </c>
      <c r="N98" s="13">
        <f t="shared" si="43"/>
        <v>45900</v>
      </c>
      <c r="O98" s="13">
        <f t="shared" si="43"/>
        <v>46081</v>
      </c>
      <c r="P98" s="13">
        <f t="shared" si="43"/>
        <v>46265</v>
      </c>
      <c r="Q98" s="13">
        <f t="shared" si="43"/>
        <v>46446</v>
      </c>
      <c r="R98" s="13">
        <f t="shared" si="43"/>
        <v>46630</v>
      </c>
      <c r="S98" s="13">
        <f t="shared" si="43"/>
        <v>46812</v>
      </c>
      <c r="T98" s="13" t="e">
        <f t="shared" si="43"/>
        <v>#N/A</v>
      </c>
      <c r="U98" s="13" t="e">
        <f t="shared" si="43"/>
        <v>#N/A</v>
      </c>
      <c r="V98" s="13" t="e">
        <f t="shared" si="43"/>
        <v>#N/A</v>
      </c>
      <c r="W98" s="13" t="e">
        <f t="shared" si="43"/>
        <v>#N/A</v>
      </c>
      <c r="X98" s="13" t="e">
        <f t="shared" si="43"/>
        <v>#N/A</v>
      </c>
      <c r="Y98" s="13" t="e">
        <f t="shared" si="43"/>
        <v>#N/A</v>
      </c>
      <c r="Z98" s="13" t="e">
        <f t="shared" si="43"/>
        <v>#N/A</v>
      </c>
      <c r="AA98" s="13" t="e">
        <f t="shared" si="43"/>
        <v>#N/A</v>
      </c>
      <c r="AB98" s="13" t="e">
        <f t="shared" si="43"/>
        <v>#N/A</v>
      </c>
      <c r="AC98" s="13" t="e">
        <f t="shared" si="43"/>
        <v>#N/A</v>
      </c>
      <c r="AD98" s="13" t="e">
        <f t="shared" si="43"/>
        <v>#N/A</v>
      </c>
      <c r="AE98" s="13" t="e">
        <f t="shared" si="43"/>
        <v>#N/A</v>
      </c>
      <c r="AF98" s="13" t="e">
        <f t="shared" si="43"/>
        <v>#N/A</v>
      </c>
      <c r="AG98" s="13" t="e">
        <f t="shared" si="43"/>
        <v>#N/A</v>
      </c>
      <c r="AH98" s="13" t="e">
        <f t="shared" si="43"/>
        <v>#N/A</v>
      </c>
      <c r="AI98" s="13" t="e">
        <f t="shared" si="43"/>
        <v>#N/A</v>
      </c>
      <c r="AJ98" s="13" t="e">
        <f t="shared" si="43"/>
        <v>#N/A</v>
      </c>
      <c r="AK98" s="13" t="e">
        <f t="shared" si="43"/>
        <v>#N/A</v>
      </c>
      <c r="AL98" s="13" t="e">
        <f t="shared" si="43"/>
        <v>#N/A</v>
      </c>
      <c r="AM98" s="13" t="e">
        <f t="shared" si="43"/>
        <v>#N/A</v>
      </c>
      <c r="AN98" s="13" t="e">
        <f t="shared" si="43"/>
        <v>#N/A</v>
      </c>
      <c r="AO98" s="13" t="e">
        <f t="shared" si="43"/>
        <v>#N/A</v>
      </c>
      <c r="AP98" s="13" t="e">
        <f t="shared" si="43"/>
        <v>#N/A</v>
      </c>
      <c r="AQ98" s="13" t="e">
        <f t="shared" si="43"/>
        <v>#N/A</v>
      </c>
      <c r="AR98" s="13" t="e">
        <f t="shared" si="43"/>
        <v>#N/A</v>
      </c>
      <c r="AS98" s="13" t="e">
        <f t="shared" si="43"/>
        <v>#N/A</v>
      </c>
      <c r="AT98" s="13" t="e">
        <f t="shared" si="43"/>
        <v>#N/A</v>
      </c>
      <c r="AU98" s="13" t="e">
        <f t="shared" si="43"/>
        <v>#N/A</v>
      </c>
      <c r="AV98" s="13" t="e">
        <f t="shared" si="43"/>
        <v>#N/A</v>
      </c>
      <c r="AW98" s="13" t="e">
        <f t="shared" si="43"/>
        <v>#N/A</v>
      </c>
      <c r="AX98" s="13" t="e">
        <f t="shared" si="43"/>
        <v>#N/A</v>
      </c>
      <c r="AY98" s="13" t="e">
        <f t="shared" si="43"/>
        <v>#N/A</v>
      </c>
      <c r="AZ98" s="13" t="e">
        <f t="shared" si="43"/>
        <v>#N/A</v>
      </c>
      <c r="BA98" s="13" t="e">
        <f t="shared" si="43"/>
        <v>#N/A</v>
      </c>
      <c r="BB98" s="13" t="e">
        <f t="shared" si="43"/>
        <v>#N/A</v>
      </c>
      <c r="BC98" s="13" t="e">
        <f t="shared" si="43"/>
        <v>#N/A</v>
      </c>
      <c r="BD98" s="13" t="e">
        <f t="shared" si="43"/>
        <v>#N/A</v>
      </c>
      <c r="BE98" s="13" t="e">
        <f t="shared" si="43"/>
        <v>#N/A</v>
      </c>
      <c r="BF98" s="13" t="e">
        <f t="shared" si="43"/>
        <v>#N/A</v>
      </c>
      <c r="BG98" s="13" t="e">
        <f t="shared" si="43"/>
        <v>#N/A</v>
      </c>
      <c r="BH98" s="13" t="e">
        <f t="shared" si="43"/>
        <v>#N/A</v>
      </c>
      <c r="BI98" s="13" t="e">
        <f t="shared" si="43"/>
        <v>#N/A</v>
      </c>
      <c r="BJ98" s="13" t="e">
        <f t="shared" si="43"/>
        <v>#N/A</v>
      </c>
      <c r="BK98" s="13" t="e">
        <f t="shared" si="43"/>
        <v>#N/A</v>
      </c>
      <c r="BL98" s="13" t="e">
        <f t="shared" si="43"/>
        <v>#N/A</v>
      </c>
      <c r="BM98" s="13" t="e">
        <f t="shared" si="43"/>
        <v>#N/A</v>
      </c>
      <c r="BN98" s="13" t="e">
        <f t="shared" si="43"/>
        <v>#N/A</v>
      </c>
      <c r="BO98" s="13" t="e">
        <f t="shared" si="43"/>
        <v>#N/A</v>
      </c>
      <c r="BP98" s="13" t="e">
        <f t="shared" si="43"/>
        <v>#N/A</v>
      </c>
      <c r="BQ98" s="13" t="e">
        <f t="shared" si="43"/>
        <v>#N/A</v>
      </c>
    </row>
    <row r="99" spans="1:69" outlineLevel="1"/>
    <row r="100" spans="1:69" outlineLevel="1"/>
    <row r="101" spans="1:69" outlineLevel="1">
      <c r="B101" s="28" t="s">
        <v>101</v>
      </c>
    </row>
    <row r="102" spans="1:69" outlineLevel="2">
      <c r="A102" s="21"/>
      <c r="B102" s="21"/>
      <c r="C102" s="33"/>
      <c r="D102" s="34"/>
      <c r="E102" s="3" t="str">
        <f xml:space="preserve">  InpS!E$23</f>
        <v>[Timeline label]</v>
      </c>
      <c r="F102" s="3">
        <f xml:space="preserve">  InpS!F$23</f>
        <v>0</v>
      </c>
      <c r="G102" s="3">
        <f xml:space="preserve">  InpS!G$23</f>
        <v>0</v>
      </c>
      <c r="H102" s="3">
        <f xml:space="preserve">  InpS!H$23</f>
        <v>0</v>
      </c>
      <c r="I102" s="3">
        <f xml:space="preserve">  InpS!I$23</f>
        <v>0</v>
      </c>
      <c r="J102" s="3">
        <f xml:space="preserve">  InpS!J$23</f>
        <v>0</v>
      </c>
      <c r="K102" s="3">
        <f xml:space="preserve">  InpS!K$23</f>
        <v>0</v>
      </c>
      <c r="L102" s="3">
        <f xml:space="preserve">  InpS!L$23</f>
        <v>0</v>
      </c>
      <c r="M102" s="3">
        <f xml:space="preserve">  InpS!M$23</f>
        <v>0</v>
      </c>
      <c r="N102" s="3">
        <f xml:space="preserve">  InpS!N$23</f>
        <v>0</v>
      </c>
      <c r="O102" s="3">
        <f xml:space="preserve">  InpS!O$23</f>
        <v>0</v>
      </c>
      <c r="P102" s="3">
        <f xml:space="preserve">  InpS!P$23</f>
        <v>0</v>
      </c>
      <c r="Q102" s="3">
        <f xml:space="preserve">  InpS!Q$23</f>
        <v>0</v>
      </c>
      <c r="R102" s="3">
        <f xml:space="preserve">  InpS!R$23</f>
        <v>0</v>
      </c>
      <c r="S102" s="3">
        <f xml:space="preserve">  InpS!S$23</f>
        <v>0</v>
      </c>
      <c r="T102" s="3">
        <f xml:space="preserve">  InpS!T$23</f>
        <v>0</v>
      </c>
      <c r="U102" s="3">
        <f xml:space="preserve">  InpS!U$23</f>
        <v>0</v>
      </c>
      <c r="V102" s="3">
        <f xml:space="preserve">  InpS!V$23</f>
        <v>0</v>
      </c>
      <c r="W102" s="3">
        <f xml:space="preserve">  InpS!W$23</f>
        <v>0</v>
      </c>
      <c r="X102" s="3">
        <f xml:space="preserve">  InpS!X$23</f>
        <v>0</v>
      </c>
      <c r="Y102" s="3">
        <f xml:space="preserve">  InpS!Y$23</f>
        <v>0</v>
      </c>
      <c r="Z102" s="3">
        <f xml:space="preserve">  InpS!Z$23</f>
        <v>0</v>
      </c>
      <c r="AA102" s="3">
        <f xml:space="preserve">  InpS!AA$23</f>
        <v>0</v>
      </c>
      <c r="AB102" s="3">
        <f xml:space="preserve">  InpS!AB$23</f>
        <v>0</v>
      </c>
      <c r="AC102" s="3">
        <f xml:space="preserve">  InpS!AC$23</f>
        <v>0</v>
      </c>
      <c r="AD102" s="3">
        <f xml:space="preserve">  InpS!AD$23</f>
        <v>0</v>
      </c>
      <c r="AE102" s="3">
        <f xml:space="preserve">  InpS!AE$23</f>
        <v>0</v>
      </c>
      <c r="AF102" s="3">
        <f xml:space="preserve">  InpS!AF$23</f>
        <v>0</v>
      </c>
      <c r="AG102" s="3">
        <f xml:space="preserve">  InpS!AG$23</f>
        <v>0</v>
      </c>
      <c r="AH102" s="3">
        <f xml:space="preserve">  InpS!AH$23</f>
        <v>0</v>
      </c>
      <c r="AI102" s="3">
        <f xml:space="preserve">  InpS!AI$23</f>
        <v>0</v>
      </c>
      <c r="AJ102" s="3">
        <f xml:space="preserve">  InpS!AJ$23</f>
        <v>0</v>
      </c>
      <c r="AK102" s="3">
        <f xml:space="preserve">  InpS!AK$23</f>
        <v>0</v>
      </c>
      <c r="AL102" s="3">
        <f xml:space="preserve">  InpS!AL$23</f>
        <v>0</v>
      </c>
      <c r="AM102" s="3">
        <f xml:space="preserve">  InpS!AM$23</f>
        <v>0</v>
      </c>
      <c r="AN102" s="3">
        <f xml:space="preserve">  InpS!AN$23</f>
        <v>0</v>
      </c>
      <c r="AO102" s="3">
        <f xml:space="preserve">  InpS!AO$23</f>
        <v>0</v>
      </c>
      <c r="AP102" s="3">
        <f xml:space="preserve">  InpS!AP$23</f>
        <v>0</v>
      </c>
      <c r="AQ102" s="3">
        <f xml:space="preserve">  InpS!AQ$23</f>
        <v>0</v>
      </c>
      <c r="AR102" s="3">
        <f xml:space="preserve">  InpS!AR$23</f>
        <v>0</v>
      </c>
      <c r="AS102" s="3">
        <f xml:space="preserve">  InpS!AS$23</f>
        <v>0</v>
      </c>
      <c r="AT102" s="3">
        <f xml:space="preserve">  InpS!AT$23</f>
        <v>0</v>
      </c>
      <c r="AU102" s="3">
        <f xml:space="preserve">  InpS!AU$23</f>
        <v>0</v>
      </c>
      <c r="AV102" s="3">
        <f xml:space="preserve">  InpS!AV$23</f>
        <v>0</v>
      </c>
      <c r="AW102" s="3">
        <f xml:space="preserve">  InpS!AW$23</f>
        <v>0</v>
      </c>
      <c r="AX102" s="3">
        <f xml:space="preserve">  InpS!AX$23</f>
        <v>0</v>
      </c>
      <c r="AY102" s="3">
        <f xml:space="preserve">  InpS!AY$23</f>
        <v>0</v>
      </c>
      <c r="AZ102" s="3">
        <f xml:space="preserve">  InpS!AZ$23</f>
        <v>0</v>
      </c>
      <c r="BA102" s="3">
        <f xml:space="preserve">  InpS!BA$23</f>
        <v>0</v>
      </c>
      <c r="BB102" s="3">
        <f xml:space="preserve">  InpS!BB$23</f>
        <v>0</v>
      </c>
      <c r="BC102" s="3">
        <f xml:space="preserve">  InpS!BC$23</f>
        <v>0</v>
      </c>
      <c r="BD102" s="3">
        <f xml:space="preserve">  InpS!BD$23</f>
        <v>0</v>
      </c>
      <c r="BE102" s="3">
        <f xml:space="preserve">  InpS!BE$23</f>
        <v>0</v>
      </c>
      <c r="BF102" s="3">
        <f xml:space="preserve">  InpS!BF$23</f>
        <v>0</v>
      </c>
      <c r="BG102" s="3">
        <f xml:space="preserve">  InpS!BG$23</f>
        <v>0</v>
      </c>
      <c r="BH102" s="3">
        <f xml:space="preserve">  InpS!BH$23</f>
        <v>0</v>
      </c>
      <c r="BI102" s="3">
        <f xml:space="preserve">  InpS!BI$23</f>
        <v>0</v>
      </c>
      <c r="BJ102" s="3">
        <f xml:space="preserve">  InpS!BJ$23</f>
        <v>0</v>
      </c>
      <c r="BK102" s="3">
        <f xml:space="preserve">  InpS!BK$23</f>
        <v>0</v>
      </c>
      <c r="BL102" s="3">
        <f xml:space="preserve">  InpS!BL$23</f>
        <v>0</v>
      </c>
      <c r="BM102" s="3">
        <f xml:space="preserve">  InpS!BM$23</f>
        <v>0</v>
      </c>
      <c r="BN102" s="3">
        <f xml:space="preserve">  InpS!BN$23</f>
        <v>0</v>
      </c>
      <c r="BO102" s="3">
        <f xml:space="preserve">  InpS!BO$23</f>
        <v>0</v>
      </c>
      <c r="BP102" s="3">
        <f xml:space="preserve">  InpS!BP$23</f>
        <v>0</v>
      </c>
      <c r="BQ102" s="3">
        <f xml:space="preserve">  InpS!BQ$23</f>
        <v>0</v>
      </c>
    </row>
    <row r="103" spans="1:69" outlineLevel="2">
      <c r="E103" s="2" t="str">
        <f t="shared" ref="E103:BQ103" si="44" xml:space="preserve">  E$37</f>
        <v>Period number</v>
      </c>
      <c r="F103" s="2">
        <f t="shared" si="44"/>
        <v>0</v>
      </c>
      <c r="G103" s="2">
        <f t="shared" si="44"/>
        <v>0</v>
      </c>
      <c r="H103" s="2">
        <f t="shared" si="44"/>
        <v>1830</v>
      </c>
      <c r="I103" s="2">
        <f t="shared" si="44"/>
        <v>0</v>
      </c>
      <c r="J103" s="2">
        <f t="shared" si="44"/>
        <v>1</v>
      </c>
      <c r="K103" s="2">
        <f t="shared" si="44"/>
        <v>2</v>
      </c>
      <c r="L103" s="2">
        <f t="shared" si="44"/>
        <v>3</v>
      </c>
      <c r="M103" s="2">
        <f t="shared" si="44"/>
        <v>4</v>
      </c>
      <c r="N103" s="2">
        <f t="shared" si="44"/>
        <v>5</v>
      </c>
      <c r="O103" s="2">
        <f t="shared" si="44"/>
        <v>6</v>
      </c>
      <c r="P103" s="2">
        <f t="shared" si="44"/>
        <v>7</v>
      </c>
      <c r="Q103" s="2">
        <f t="shared" si="44"/>
        <v>8</v>
      </c>
      <c r="R103" s="2">
        <f t="shared" si="44"/>
        <v>9</v>
      </c>
      <c r="S103" s="2">
        <f t="shared" si="44"/>
        <v>10</v>
      </c>
      <c r="T103" s="2">
        <f t="shared" si="44"/>
        <v>11</v>
      </c>
      <c r="U103" s="2">
        <f t="shared" si="44"/>
        <v>12</v>
      </c>
      <c r="V103" s="2">
        <f t="shared" si="44"/>
        <v>13</v>
      </c>
      <c r="W103" s="2">
        <f t="shared" si="44"/>
        <v>14</v>
      </c>
      <c r="X103" s="2">
        <f t="shared" si="44"/>
        <v>15</v>
      </c>
      <c r="Y103" s="2">
        <f t="shared" si="44"/>
        <v>16</v>
      </c>
      <c r="Z103" s="2">
        <f t="shared" si="44"/>
        <v>17</v>
      </c>
      <c r="AA103" s="2">
        <f t="shared" si="44"/>
        <v>18</v>
      </c>
      <c r="AB103" s="2">
        <f t="shared" si="44"/>
        <v>19</v>
      </c>
      <c r="AC103" s="2">
        <f t="shared" si="44"/>
        <v>20</v>
      </c>
      <c r="AD103" s="2">
        <f t="shared" si="44"/>
        <v>21</v>
      </c>
      <c r="AE103" s="2">
        <f t="shared" si="44"/>
        <v>22</v>
      </c>
      <c r="AF103" s="2">
        <f t="shared" si="44"/>
        <v>23</v>
      </c>
      <c r="AG103" s="2">
        <f t="shared" si="44"/>
        <v>24</v>
      </c>
      <c r="AH103" s="2">
        <f t="shared" si="44"/>
        <v>25</v>
      </c>
      <c r="AI103" s="2">
        <f t="shared" si="44"/>
        <v>26</v>
      </c>
      <c r="AJ103" s="2">
        <f t="shared" si="44"/>
        <v>27</v>
      </c>
      <c r="AK103" s="2">
        <f t="shared" si="44"/>
        <v>28</v>
      </c>
      <c r="AL103" s="2">
        <f t="shared" si="44"/>
        <v>29</v>
      </c>
      <c r="AM103" s="2">
        <f t="shared" si="44"/>
        <v>30</v>
      </c>
      <c r="AN103" s="2">
        <f t="shared" si="44"/>
        <v>31</v>
      </c>
      <c r="AO103" s="2">
        <f t="shared" si="44"/>
        <v>32</v>
      </c>
      <c r="AP103" s="2">
        <f t="shared" si="44"/>
        <v>33</v>
      </c>
      <c r="AQ103" s="2">
        <f t="shared" si="44"/>
        <v>34</v>
      </c>
      <c r="AR103" s="2">
        <f t="shared" si="44"/>
        <v>35</v>
      </c>
      <c r="AS103" s="2">
        <f t="shared" si="44"/>
        <v>36</v>
      </c>
      <c r="AT103" s="2">
        <f t="shared" si="44"/>
        <v>37</v>
      </c>
      <c r="AU103" s="2">
        <f t="shared" si="44"/>
        <v>38</v>
      </c>
      <c r="AV103" s="2">
        <f t="shared" si="44"/>
        <v>39</v>
      </c>
      <c r="AW103" s="2">
        <f t="shared" si="44"/>
        <v>40</v>
      </c>
      <c r="AX103" s="2">
        <f t="shared" si="44"/>
        <v>41</v>
      </c>
      <c r="AY103" s="2">
        <f t="shared" si="44"/>
        <v>42</v>
      </c>
      <c r="AZ103" s="2">
        <f t="shared" si="44"/>
        <v>43</v>
      </c>
      <c r="BA103" s="2">
        <f t="shared" si="44"/>
        <v>44</v>
      </c>
      <c r="BB103" s="2">
        <f t="shared" si="44"/>
        <v>45</v>
      </c>
      <c r="BC103" s="2">
        <f t="shared" si="44"/>
        <v>46</v>
      </c>
      <c r="BD103" s="2">
        <f t="shared" si="44"/>
        <v>47</v>
      </c>
      <c r="BE103" s="2">
        <f t="shared" si="44"/>
        <v>48</v>
      </c>
      <c r="BF103" s="2">
        <f t="shared" si="44"/>
        <v>49</v>
      </c>
      <c r="BG103" s="2">
        <f t="shared" si="44"/>
        <v>50</v>
      </c>
      <c r="BH103" s="2">
        <f t="shared" si="44"/>
        <v>51</v>
      </c>
      <c r="BI103" s="2">
        <f t="shared" si="44"/>
        <v>52</v>
      </c>
      <c r="BJ103" s="2">
        <f t="shared" si="44"/>
        <v>53</v>
      </c>
      <c r="BK103" s="2">
        <f t="shared" si="44"/>
        <v>54</v>
      </c>
      <c r="BL103" s="2">
        <f t="shared" si="44"/>
        <v>55</v>
      </c>
      <c r="BM103" s="2">
        <f t="shared" si="44"/>
        <v>56</v>
      </c>
      <c r="BN103" s="2">
        <f t="shared" si="44"/>
        <v>57</v>
      </c>
      <c r="BO103" s="2">
        <f t="shared" si="44"/>
        <v>58</v>
      </c>
      <c r="BP103" s="2">
        <f t="shared" si="44"/>
        <v>59</v>
      </c>
      <c r="BQ103" s="2">
        <f t="shared" si="44"/>
        <v>60</v>
      </c>
    </row>
    <row r="104" spans="1:69" outlineLevel="2">
      <c r="E104" s="5" t="str">
        <f t="shared" ref="E104:BQ104" si="45" xml:space="preserve">  E$220</f>
        <v>Month to SemiAnnual : period end flag</v>
      </c>
      <c r="F104" s="5">
        <f t="shared" si="45"/>
        <v>0</v>
      </c>
      <c r="G104" s="5" t="str">
        <f t="shared" si="45"/>
        <v>counter</v>
      </c>
      <c r="H104" s="5">
        <f t="shared" si="45"/>
        <v>0</v>
      </c>
      <c r="I104" s="5">
        <f t="shared" si="45"/>
        <v>0</v>
      </c>
      <c r="J104" s="5">
        <f t="shared" si="45"/>
        <v>0</v>
      </c>
      <c r="K104" s="5">
        <f t="shared" si="45"/>
        <v>0</v>
      </c>
      <c r="L104" s="5">
        <f t="shared" si="45"/>
        <v>0</v>
      </c>
      <c r="M104" s="5">
        <f t="shared" si="45"/>
        <v>0</v>
      </c>
      <c r="N104" s="5">
        <f t="shared" si="45"/>
        <v>0</v>
      </c>
      <c r="O104" s="5">
        <f t="shared" si="45"/>
        <v>1</v>
      </c>
      <c r="P104" s="5">
        <f t="shared" si="45"/>
        <v>0</v>
      </c>
      <c r="Q104" s="5">
        <f t="shared" si="45"/>
        <v>0</v>
      </c>
      <c r="R104" s="5">
        <f t="shared" si="45"/>
        <v>0</v>
      </c>
      <c r="S104" s="5">
        <f t="shared" si="45"/>
        <v>0</v>
      </c>
      <c r="T104" s="5">
        <f t="shared" si="45"/>
        <v>0</v>
      </c>
      <c r="U104" s="5">
        <f t="shared" si="45"/>
        <v>2</v>
      </c>
      <c r="V104" s="5">
        <f t="shared" si="45"/>
        <v>0</v>
      </c>
      <c r="W104" s="5">
        <f t="shared" si="45"/>
        <v>0</v>
      </c>
      <c r="X104" s="5">
        <f t="shared" si="45"/>
        <v>0</v>
      </c>
      <c r="Y104" s="5">
        <f t="shared" si="45"/>
        <v>0</v>
      </c>
      <c r="Z104" s="5">
        <f t="shared" si="45"/>
        <v>0</v>
      </c>
      <c r="AA104" s="5">
        <f t="shared" si="45"/>
        <v>3</v>
      </c>
      <c r="AB104" s="5">
        <f t="shared" si="45"/>
        <v>0</v>
      </c>
      <c r="AC104" s="5">
        <f t="shared" si="45"/>
        <v>0</v>
      </c>
      <c r="AD104" s="5">
        <f t="shared" si="45"/>
        <v>0</v>
      </c>
      <c r="AE104" s="5">
        <f t="shared" si="45"/>
        <v>0</v>
      </c>
      <c r="AF104" s="5">
        <f t="shared" si="45"/>
        <v>0</v>
      </c>
      <c r="AG104" s="5">
        <f t="shared" si="45"/>
        <v>4</v>
      </c>
      <c r="AH104" s="5">
        <f t="shared" si="45"/>
        <v>0</v>
      </c>
      <c r="AI104" s="5">
        <f t="shared" si="45"/>
        <v>0</v>
      </c>
      <c r="AJ104" s="5">
        <f t="shared" si="45"/>
        <v>0</v>
      </c>
      <c r="AK104" s="5">
        <f t="shared" si="45"/>
        <v>0</v>
      </c>
      <c r="AL104" s="5">
        <f t="shared" si="45"/>
        <v>0</v>
      </c>
      <c r="AM104" s="5">
        <f t="shared" si="45"/>
        <v>5</v>
      </c>
      <c r="AN104" s="5">
        <f t="shared" si="45"/>
        <v>0</v>
      </c>
      <c r="AO104" s="5">
        <f t="shared" si="45"/>
        <v>0</v>
      </c>
      <c r="AP104" s="5">
        <f t="shared" si="45"/>
        <v>0</v>
      </c>
      <c r="AQ104" s="5">
        <f t="shared" si="45"/>
        <v>0</v>
      </c>
      <c r="AR104" s="5">
        <f t="shared" si="45"/>
        <v>0</v>
      </c>
      <c r="AS104" s="5">
        <f t="shared" si="45"/>
        <v>6</v>
      </c>
      <c r="AT104" s="5">
        <f t="shared" si="45"/>
        <v>0</v>
      </c>
      <c r="AU104" s="5">
        <f t="shared" si="45"/>
        <v>0</v>
      </c>
      <c r="AV104" s="5">
        <f t="shared" si="45"/>
        <v>0</v>
      </c>
      <c r="AW104" s="5">
        <f t="shared" si="45"/>
        <v>0</v>
      </c>
      <c r="AX104" s="5">
        <f t="shared" si="45"/>
        <v>0</v>
      </c>
      <c r="AY104" s="5">
        <f t="shared" si="45"/>
        <v>7</v>
      </c>
      <c r="AZ104" s="5">
        <f t="shared" si="45"/>
        <v>0</v>
      </c>
      <c r="BA104" s="5">
        <f t="shared" si="45"/>
        <v>0</v>
      </c>
      <c r="BB104" s="5">
        <f t="shared" si="45"/>
        <v>0</v>
      </c>
      <c r="BC104" s="5">
        <f t="shared" si="45"/>
        <v>0</v>
      </c>
      <c r="BD104" s="5">
        <f t="shared" si="45"/>
        <v>0</v>
      </c>
      <c r="BE104" s="5">
        <f t="shared" si="45"/>
        <v>8</v>
      </c>
      <c r="BF104" s="5">
        <f t="shared" si="45"/>
        <v>0</v>
      </c>
      <c r="BG104" s="5">
        <f t="shared" si="45"/>
        <v>0</v>
      </c>
      <c r="BH104" s="5">
        <f t="shared" si="45"/>
        <v>0</v>
      </c>
      <c r="BI104" s="5">
        <f t="shared" si="45"/>
        <v>0</v>
      </c>
      <c r="BJ104" s="5">
        <f t="shared" si="45"/>
        <v>0</v>
      </c>
      <c r="BK104" s="5">
        <f t="shared" si="45"/>
        <v>9</v>
      </c>
      <c r="BL104" s="5">
        <f t="shared" si="45"/>
        <v>0</v>
      </c>
      <c r="BM104" s="5">
        <f t="shared" si="45"/>
        <v>0</v>
      </c>
      <c r="BN104" s="5">
        <f t="shared" si="45"/>
        <v>0</v>
      </c>
      <c r="BO104" s="5">
        <f t="shared" si="45"/>
        <v>0</v>
      </c>
      <c r="BP104" s="5">
        <f t="shared" si="45"/>
        <v>0</v>
      </c>
      <c r="BQ104" s="5">
        <f t="shared" si="45"/>
        <v>10</v>
      </c>
    </row>
    <row r="105" spans="1:69" outlineLevel="2">
      <c r="A105" s="36"/>
      <c r="B105" s="36"/>
      <c r="C105" s="56"/>
      <c r="D105" s="57"/>
      <c r="E105" s="24" t="s">
        <v>101</v>
      </c>
      <c r="F105" s="24"/>
      <c r="G105" s="24"/>
      <c r="H105" s="4" t="e">
        <f xml:space="preserve"> SUM( J105:BQ105 )</f>
        <v>#N/A</v>
      </c>
      <c r="I105" s="24"/>
      <c r="J105" s="4">
        <f t="shared" ref="J105:BQ105" si="46" xml:space="preserve">  INDEX( $J102:$BQ102, MATCH( J103, $J104:$BQ104, 0 ) )</f>
        <v>0</v>
      </c>
      <c r="K105" s="4">
        <f t="shared" si="46"/>
        <v>0</v>
      </c>
      <c r="L105" s="4">
        <f t="shared" si="46"/>
        <v>0</v>
      </c>
      <c r="M105" s="4">
        <f t="shared" si="46"/>
        <v>0</v>
      </c>
      <c r="N105" s="4">
        <f t="shared" si="46"/>
        <v>0</v>
      </c>
      <c r="O105" s="4">
        <f t="shared" si="46"/>
        <v>0</v>
      </c>
      <c r="P105" s="4">
        <f t="shared" si="46"/>
        <v>0</v>
      </c>
      <c r="Q105" s="4">
        <f t="shared" si="46"/>
        <v>0</v>
      </c>
      <c r="R105" s="4">
        <f t="shared" si="46"/>
        <v>0</v>
      </c>
      <c r="S105" s="4">
        <f t="shared" si="46"/>
        <v>0</v>
      </c>
      <c r="T105" s="4" t="e">
        <f t="shared" si="46"/>
        <v>#N/A</v>
      </c>
      <c r="U105" s="4" t="e">
        <f t="shared" si="46"/>
        <v>#N/A</v>
      </c>
      <c r="V105" s="4" t="e">
        <f t="shared" si="46"/>
        <v>#N/A</v>
      </c>
      <c r="W105" s="4" t="e">
        <f t="shared" si="46"/>
        <v>#N/A</v>
      </c>
      <c r="X105" s="4" t="e">
        <f t="shared" si="46"/>
        <v>#N/A</v>
      </c>
      <c r="Y105" s="4" t="e">
        <f t="shared" si="46"/>
        <v>#N/A</v>
      </c>
      <c r="Z105" s="4" t="e">
        <f t="shared" si="46"/>
        <v>#N/A</v>
      </c>
      <c r="AA105" s="4" t="e">
        <f t="shared" si="46"/>
        <v>#N/A</v>
      </c>
      <c r="AB105" s="4" t="e">
        <f t="shared" si="46"/>
        <v>#N/A</v>
      </c>
      <c r="AC105" s="4" t="e">
        <f t="shared" si="46"/>
        <v>#N/A</v>
      </c>
      <c r="AD105" s="4" t="e">
        <f t="shared" si="46"/>
        <v>#N/A</v>
      </c>
      <c r="AE105" s="4" t="e">
        <f t="shared" si="46"/>
        <v>#N/A</v>
      </c>
      <c r="AF105" s="4" t="e">
        <f t="shared" si="46"/>
        <v>#N/A</v>
      </c>
      <c r="AG105" s="4" t="e">
        <f t="shared" si="46"/>
        <v>#N/A</v>
      </c>
      <c r="AH105" s="4" t="e">
        <f t="shared" si="46"/>
        <v>#N/A</v>
      </c>
      <c r="AI105" s="4" t="e">
        <f t="shared" si="46"/>
        <v>#N/A</v>
      </c>
      <c r="AJ105" s="4" t="e">
        <f t="shared" si="46"/>
        <v>#N/A</v>
      </c>
      <c r="AK105" s="4" t="e">
        <f t="shared" si="46"/>
        <v>#N/A</v>
      </c>
      <c r="AL105" s="4" t="e">
        <f t="shared" si="46"/>
        <v>#N/A</v>
      </c>
      <c r="AM105" s="4" t="e">
        <f t="shared" si="46"/>
        <v>#N/A</v>
      </c>
      <c r="AN105" s="4" t="e">
        <f t="shared" si="46"/>
        <v>#N/A</v>
      </c>
      <c r="AO105" s="4" t="e">
        <f t="shared" si="46"/>
        <v>#N/A</v>
      </c>
      <c r="AP105" s="4" t="e">
        <f t="shared" si="46"/>
        <v>#N/A</v>
      </c>
      <c r="AQ105" s="4" t="e">
        <f t="shared" si="46"/>
        <v>#N/A</v>
      </c>
      <c r="AR105" s="4" t="e">
        <f t="shared" si="46"/>
        <v>#N/A</v>
      </c>
      <c r="AS105" s="4" t="e">
        <f t="shared" si="46"/>
        <v>#N/A</v>
      </c>
      <c r="AT105" s="4" t="e">
        <f t="shared" si="46"/>
        <v>#N/A</v>
      </c>
      <c r="AU105" s="4" t="e">
        <f t="shared" si="46"/>
        <v>#N/A</v>
      </c>
      <c r="AV105" s="4" t="e">
        <f t="shared" si="46"/>
        <v>#N/A</v>
      </c>
      <c r="AW105" s="4" t="e">
        <f t="shared" si="46"/>
        <v>#N/A</v>
      </c>
      <c r="AX105" s="4" t="e">
        <f t="shared" si="46"/>
        <v>#N/A</v>
      </c>
      <c r="AY105" s="4" t="e">
        <f t="shared" si="46"/>
        <v>#N/A</v>
      </c>
      <c r="AZ105" s="4" t="e">
        <f t="shared" si="46"/>
        <v>#N/A</v>
      </c>
      <c r="BA105" s="4" t="e">
        <f t="shared" si="46"/>
        <v>#N/A</v>
      </c>
      <c r="BB105" s="4" t="e">
        <f t="shared" si="46"/>
        <v>#N/A</v>
      </c>
      <c r="BC105" s="4" t="e">
        <f t="shared" si="46"/>
        <v>#N/A</v>
      </c>
      <c r="BD105" s="4" t="e">
        <f t="shared" si="46"/>
        <v>#N/A</v>
      </c>
      <c r="BE105" s="4" t="e">
        <f t="shared" si="46"/>
        <v>#N/A</v>
      </c>
      <c r="BF105" s="4" t="e">
        <f t="shared" si="46"/>
        <v>#N/A</v>
      </c>
      <c r="BG105" s="4" t="e">
        <f t="shared" si="46"/>
        <v>#N/A</v>
      </c>
      <c r="BH105" s="4" t="e">
        <f t="shared" si="46"/>
        <v>#N/A</v>
      </c>
      <c r="BI105" s="4" t="e">
        <f t="shared" si="46"/>
        <v>#N/A</v>
      </c>
      <c r="BJ105" s="4" t="e">
        <f t="shared" si="46"/>
        <v>#N/A</v>
      </c>
      <c r="BK105" s="4" t="e">
        <f t="shared" si="46"/>
        <v>#N/A</v>
      </c>
      <c r="BL105" s="4" t="e">
        <f t="shared" si="46"/>
        <v>#N/A</v>
      </c>
      <c r="BM105" s="4" t="e">
        <f t="shared" si="46"/>
        <v>#N/A</v>
      </c>
      <c r="BN105" s="4" t="e">
        <f t="shared" si="46"/>
        <v>#N/A</v>
      </c>
      <c r="BO105" s="4" t="e">
        <f t="shared" si="46"/>
        <v>#N/A</v>
      </c>
      <c r="BP105" s="4" t="e">
        <f t="shared" si="46"/>
        <v>#N/A</v>
      </c>
      <c r="BQ105" s="4" t="e">
        <f t="shared" si="46"/>
        <v>#N/A</v>
      </c>
    </row>
    <row r="106" spans="1:69" outlineLevel="1"/>
    <row r="107" spans="1:69" outlineLevel="1"/>
    <row r="108" spans="1:69" outlineLevel="1">
      <c r="B108" s="28" t="s">
        <v>102</v>
      </c>
    </row>
    <row r="109" spans="1:69" outlineLevel="2">
      <c r="E109" s="2" t="str">
        <f t="shared" ref="E109:BQ109" si="47" xml:space="preserve">  E$33</f>
        <v>Financial year ending</v>
      </c>
      <c r="F109" s="2">
        <f t="shared" si="47"/>
        <v>0</v>
      </c>
      <c r="G109" s="2">
        <f t="shared" si="47"/>
        <v>0</v>
      </c>
      <c r="H109" s="2">
        <f t="shared" si="47"/>
        <v>121510</v>
      </c>
      <c r="I109" s="2">
        <f t="shared" si="47"/>
        <v>0</v>
      </c>
      <c r="J109" s="2">
        <f t="shared" si="47"/>
        <v>2023</v>
      </c>
      <c r="K109" s="2">
        <f t="shared" si="47"/>
        <v>2023</v>
      </c>
      <c r="L109" s="2">
        <f t="shared" si="47"/>
        <v>2023</v>
      </c>
      <c r="M109" s="2">
        <f t="shared" si="47"/>
        <v>2023</v>
      </c>
      <c r="N109" s="2">
        <f t="shared" si="47"/>
        <v>2023</v>
      </c>
      <c r="O109" s="2">
        <f t="shared" si="47"/>
        <v>2023</v>
      </c>
      <c r="P109" s="2">
        <f t="shared" si="47"/>
        <v>2023</v>
      </c>
      <c r="Q109" s="2">
        <f t="shared" si="47"/>
        <v>2023</v>
      </c>
      <c r="R109" s="2">
        <f t="shared" si="47"/>
        <v>2023</v>
      </c>
      <c r="S109" s="2">
        <f t="shared" si="47"/>
        <v>2023</v>
      </c>
      <c r="T109" s="2">
        <f t="shared" si="47"/>
        <v>2024</v>
      </c>
      <c r="U109" s="2">
        <f t="shared" si="47"/>
        <v>2024</v>
      </c>
      <c r="V109" s="2">
        <f t="shared" si="47"/>
        <v>2024</v>
      </c>
      <c r="W109" s="2">
        <f t="shared" si="47"/>
        <v>2024</v>
      </c>
      <c r="X109" s="2">
        <f t="shared" si="47"/>
        <v>2024</v>
      </c>
      <c r="Y109" s="2">
        <f t="shared" si="47"/>
        <v>2024</v>
      </c>
      <c r="Z109" s="2">
        <f t="shared" si="47"/>
        <v>2024</v>
      </c>
      <c r="AA109" s="2">
        <f t="shared" si="47"/>
        <v>2024</v>
      </c>
      <c r="AB109" s="2">
        <f t="shared" si="47"/>
        <v>2024</v>
      </c>
      <c r="AC109" s="2">
        <f t="shared" si="47"/>
        <v>2024</v>
      </c>
      <c r="AD109" s="2">
        <f t="shared" si="47"/>
        <v>2024</v>
      </c>
      <c r="AE109" s="2">
        <f t="shared" si="47"/>
        <v>2024</v>
      </c>
      <c r="AF109" s="2">
        <f t="shared" si="47"/>
        <v>2025</v>
      </c>
      <c r="AG109" s="2">
        <f t="shared" si="47"/>
        <v>2025</v>
      </c>
      <c r="AH109" s="2">
        <f t="shared" si="47"/>
        <v>2025</v>
      </c>
      <c r="AI109" s="2">
        <f t="shared" si="47"/>
        <v>2025</v>
      </c>
      <c r="AJ109" s="2">
        <f t="shared" si="47"/>
        <v>2025</v>
      </c>
      <c r="AK109" s="2">
        <f t="shared" si="47"/>
        <v>2025</v>
      </c>
      <c r="AL109" s="2">
        <f t="shared" si="47"/>
        <v>2025</v>
      </c>
      <c r="AM109" s="2">
        <f t="shared" si="47"/>
        <v>2025</v>
      </c>
      <c r="AN109" s="2">
        <f t="shared" si="47"/>
        <v>2025</v>
      </c>
      <c r="AO109" s="2">
        <f t="shared" si="47"/>
        <v>2025</v>
      </c>
      <c r="AP109" s="2">
        <f t="shared" si="47"/>
        <v>2025</v>
      </c>
      <c r="AQ109" s="2">
        <f t="shared" si="47"/>
        <v>2025</v>
      </c>
      <c r="AR109" s="2">
        <f t="shared" si="47"/>
        <v>2026</v>
      </c>
      <c r="AS109" s="2">
        <f t="shared" si="47"/>
        <v>2026</v>
      </c>
      <c r="AT109" s="2">
        <f t="shared" si="47"/>
        <v>2026</v>
      </c>
      <c r="AU109" s="2">
        <f t="shared" si="47"/>
        <v>2026</v>
      </c>
      <c r="AV109" s="2">
        <f t="shared" si="47"/>
        <v>2026</v>
      </c>
      <c r="AW109" s="2">
        <f t="shared" si="47"/>
        <v>2026</v>
      </c>
      <c r="AX109" s="2">
        <f t="shared" si="47"/>
        <v>2026</v>
      </c>
      <c r="AY109" s="2">
        <f t="shared" si="47"/>
        <v>2026</v>
      </c>
      <c r="AZ109" s="2">
        <f t="shared" si="47"/>
        <v>2026</v>
      </c>
      <c r="BA109" s="2">
        <f t="shared" si="47"/>
        <v>2026</v>
      </c>
      <c r="BB109" s="2">
        <f t="shared" si="47"/>
        <v>2026</v>
      </c>
      <c r="BC109" s="2">
        <f t="shared" si="47"/>
        <v>2026</v>
      </c>
      <c r="BD109" s="2">
        <f t="shared" si="47"/>
        <v>2027</v>
      </c>
      <c r="BE109" s="2">
        <f t="shared" si="47"/>
        <v>2027</v>
      </c>
      <c r="BF109" s="2">
        <f t="shared" si="47"/>
        <v>2027</v>
      </c>
      <c r="BG109" s="2">
        <f t="shared" si="47"/>
        <v>2027</v>
      </c>
      <c r="BH109" s="2">
        <f t="shared" si="47"/>
        <v>2027</v>
      </c>
      <c r="BI109" s="2">
        <f t="shared" si="47"/>
        <v>2027</v>
      </c>
      <c r="BJ109" s="2">
        <f t="shared" si="47"/>
        <v>2027</v>
      </c>
      <c r="BK109" s="2">
        <f t="shared" si="47"/>
        <v>2027</v>
      </c>
      <c r="BL109" s="2">
        <f t="shared" si="47"/>
        <v>2027</v>
      </c>
      <c r="BM109" s="2">
        <f t="shared" si="47"/>
        <v>2027</v>
      </c>
      <c r="BN109" s="2">
        <f t="shared" si="47"/>
        <v>2027</v>
      </c>
      <c r="BO109" s="2">
        <f t="shared" si="47"/>
        <v>2027</v>
      </c>
      <c r="BP109" s="2">
        <f t="shared" si="47"/>
        <v>2028</v>
      </c>
      <c r="BQ109" s="2">
        <f t="shared" si="47"/>
        <v>2028</v>
      </c>
    </row>
    <row r="110" spans="1:69" outlineLevel="2">
      <c r="E110" s="2" t="str">
        <f t="shared" ref="E110:BQ110" si="48" xml:space="preserve">  E$37</f>
        <v>Period number</v>
      </c>
      <c r="F110" s="2">
        <f t="shared" si="48"/>
        <v>0</v>
      </c>
      <c r="G110" s="2">
        <f t="shared" si="48"/>
        <v>0</v>
      </c>
      <c r="H110" s="2">
        <f t="shared" si="48"/>
        <v>1830</v>
      </c>
      <c r="I110" s="2">
        <f t="shared" si="48"/>
        <v>0</v>
      </c>
      <c r="J110" s="2">
        <f t="shared" si="48"/>
        <v>1</v>
      </c>
      <c r="K110" s="2">
        <f t="shared" si="48"/>
        <v>2</v>
      </c>
      <c r="L110" s="2">
        <f t="shared" si="48"/>
        <v>3</v>
      </c>
      <c r="M110" s="2">
        <f t="shared" si="48"/>
        <v>4</v>
      </c>
      <c r="N110" s="2">
        <f t="shared" si="48"/>
        <v>5</v>
      </c>
      <c r="O110" s="2">
        <f t="shared" si="48"/>
        <v>6</v>
      </c>
      <c r="P110" s="2">
        <f t="shared" si="48"/>
        <v>7</v>
      </c>
      <c r="Q110" s="2">
        <f t="shared" si="48"/>
        <v>8</v>
      </c>
      <c r="R110" s="2">
        <f t="shared" si="48"/>
        <v>9</v>
      </c>
      <c r="S110" s="2">
        <f t="shared" si="48"/>
        <v>10</v>
      </c>
      <c r="T110" s="2">
        <f t="shared" si="48"/>
        <v>11</v>
      </c>
      <c r="U110" s="2">
        <f t="shared" si="48"/>
        <v>12</v>
      </c>
      <c r="V110" s="2">
        <f t="shared" si="48"/>
        <v>13</v>
      </c>
      <c r="W110" s="2">
        <f t="shared" si="48"/>
        <v>14</v>
      </c>
      <c r="X110" s="2">
        <f t="shared" si="48"/>
        <v>15</v>
      </c>
      <c r="Y110" s="2">
        <f t="shared" si="48"/>
        <v>16</v>
      </c>
      <c r="Z110" s="2">
        <f t="shared" si="48"/>
        <v>17</v>
      </c>
      <c r="AA110" s="2">
        <f t="shared" si="48"/>
        <v>18</v>
      </c>
      <c r="AB110" s="2">
        <f t="shared" si="48"/>
        <v>19</v>
      </c>
      <c r="AC110" s="2">
        <f t="shared" si="48"/>
        <v>20</v>
      </c>
      <c r="AD110" s="2">
        <f t="shared" si="48"/>
        <v>21</v>
      </c>
      <c r="AE110" s="2">
        <f t="shared" si="48"/>
        <v>22</v>
      </c>
      <c r="AF110" s="2">
        <f t="shared" si="48"/>
        <v>23</v>
      </c>
      <c r="AG110" s="2">
        <f t="shared" si="48"/>
        <v>24</v>
      </c>
      <c r="AH110" s="2">
        <f t="shared" si="48"/>
        <v>25</v>
      </c>
      <c r="AI110" s="2">
        <f t="shared" si="48"/>
        <v>26</v>
      </c>
      <c r="AJ110" s="2">
        <f t="shared" si="48"/>
        <v>27</v>
      </c>
      <c r="AK110" s="2">
        <f t="shared" si="48"/>
        <v>28</v>
      </c>
      <c r="AL110" s="2">
        <f t="shared" si="48"/>
        <v>29</v>
      </c>
      <c r="AM110" s="2">
        <f t="shared" si="48"/>
        <v>30</v>
      </c>
      <c r="AN110" s="2">
        <f t="shared" si="48"/>
        <v>31</v>
      </c>
      <c r="AO110" s="2">
        <f t="shared" si="48"/>
        <v>32</v>
      </c>
      <c r="AP110" s="2">
        <f t="shared" si="48"/>
        <v>33</v>
      </c>
      <c r="AQ110" s="2">
        <f t="shared" si="48"/>
        <v>34</v>
      </c>
      <c r="AR110" s="2">
        <f t="shared" si="48"/>
        <v>35</v>
      </c>
      <c r="AS110" s="2">
        <f t="shared" si="48"/>
        <v>36</v>
      </c>
      <c r="AT110" s="2">
        <f t="shared" si="48"/>
        <v>37</v>
      </c>
      <c r="AU110" s="2">
        <f t="shared" si="48"/>
        <v>38</v>
      </c>
      <c r="AV110" s="2">
        <f t="shared" si="48"/>
        <v>39</v>
      </c>
      <c r="AW110" s="2">
        <f t="shared" si="48"/>
        <v>40</v>
      </c>
      <c r="AX110" s="2">
        <f t="shared" si="48"/>
        <v>41</v>
      </c>
      <c r="AY110" s="2">
        <f t="shared" si="48"/>
        <v>42</v>
      </c>
      <c r="AZ110" s="2">
        <f t="shared" si="48"/>
        <v>43</v>
      </c>
      <c r="BA110" s="2">
        <f t="shared" si="48"/>
        <v>44</v>
      </c>
      <c r="BB110" s="2">
        <f t="shared" si="48"/>
        <v>45</v>
      </c>
      <c r="BC110" s="2">
        <f t="shared" si="48"/>
        <v>46</v>
      </c>
      <c r="BD110" s="2">
        <f t="shared" si="48"/>
        <v>47</v>
      </c>
      <c r="BE110" s="2">
        <f t="shared" si="48"/>
        <v>48</v>
      </c>
      <c r="BF110" s="2">
        <f t="shared" si="48"/>
        <v>49</v>
      </c>
      <c r="BG110" s="2">
        <f t="shared" si="48"/>
        <v>50</v>
      </c>
      <c r="BH110" s="2">
        <f t="shared" si="48"/>
        <v>51</v>
      </c>
      <c r="BI110" s="2">
        <f t="shared" si="48"/>
        <v>52</v>
      </c>
      <c r="BJ110" s="2">
        <f t="shared" si="48"/>
        <v>53</v>
      </c>
      <c r="BK110" s="2">
        <f t="shared" si="48"/>
        <v>54</v>
      </c>
      <c r="BL110" s="2">
        <f t="shared" si="48"/>
        <v>55</v>
      </c>
      <c r="BM110" s="2">
        <f t="shared" si="48"/>
        <v>56</v>
      </c>
      <c r="BN110" s="2">
        <f t="shared" si="48"/>
        <v>57</v>
      </c>
      <c r="BO110" s="2">
        <f t="shared" si="48"/>
        <v>58</v>
      </c>
      <c r="BP110" s="2">
        <f t="shared" si="48"/>
        <v>59</v>
      </c>
      <c r="BQ110" s="2">
        <f t="shared" si="48"/>
        <v>60</v>
      </c>
    </row>
    <row r="111" spans="1:69" outlineLevel="2">
      <c r="E111" s="5" t="str">
        <f t="shared" ref="E111:BQ111" si="49" xml:space="preserve">  E$220</f>
        <v>Month to SemiAnnual : period end flag</v>
      </c>
      <c r="F111" s="5">
        <f t="shared" si="49"/>
        <v>0</v>
      </c>
      <c r="G111" s="5" t="str">
        <f t="shared" si="49"/>
        <v>counter</v>
      </c>
      <c r="H111" s="5">
        <f t="shared" si="49"/>
        <v>0</v>
      </c>
      <c r="I111" s="5">
        <f t="shared" si="49"/>
        <v>0</v>
      </c>
      <c r="J111" s="5">
        <f t="shared" si="49"/>
        <v>0</v>
      </c>
      <c r="K111" s="5">
        <f t="shared" si="49"/>
        <v>0</v>
      </c>
      <c r="L111" s="5">
        <f t="shared" si="49"/>
        <v>0</v>
      </c>
      <c r="M111" s="5">
        <f t="shared" si="49"/>
        <v>0</v>
      </c>
      <c r="N111" s="5">
        <f t="shared" si="49"/>
        <v>0</v>
      </c>
      <c r="O111" s="5">
        <f t="shared" si="49"/>
        <v>1</v>
      </c>
      <c r="P111" s="5">
        <f t="shared" si="49"/>
        <v>0</v>
      </c>
      <c r="Q111" s="5">
        <f t="shared" si="49"/>
        <v>0</v>
      </c>
      <c r="R111" s="5">
        <f t="shared" si="49"/>
        <v>0</v>
      </c>
      <c r="S111" s="5">
        <f t="shared" si="49"/>
        <v>0</v>
      </c>
      <c r="T111" s="5">
        <f t="shared" si="49"/>
        <v>0</v>
      </c>
      <c r="U111" s="5">
        <f t="shared" si="49"/>
        <v>2</v>
      </c>
      <c r="V111" s="5">
        <f t="shared" si="49"/>
        <v>0</v>
      </c>
      <c r="W111" s="5">
        <f t="shared" si="49"/>
        <v>0</v>
      </c>
      <c r="X111" s="5">
        <f t="shared" si="49"/>
        <v>0</v>
      </c>
      <c r="Y111" s="5">
        <f t="shared" si="49"/>
        <v>0</v>
      </c>
      <c r="Z111" s="5">
        <f t="shared" si="49"/>
        <v>0</v>
      </c>
      <c r="AA111" s="5">
        <f t="shared" si="49"/>
        <v>3</v>
      </c>
      <c r="AB111" s="5">
        <f t="shared" si="49"/>
        <v>0</v>
      </c>
      <c r="AC111" s="5">
        <f t="shared" si="49"/>
        <v>0</v>
      </c>
      <c r="AD111" s="5">
        <f t="shared" si="49"/>
        <v>0</v>
      </c>
      <c r="AE111" s="5">
        <f t="shared" si="49"/>
        <v>0</v>
      </c>
      <c r="AF111" s="5">
        <f t="shared" si="49"/>
        <v>0</v>
      </c>
      <c r="AG111" s="5">
        <f t="shared" si="49"/>
        <v>4</v>
      </c>
      <c r="AH111" s="5">
        <f t="shared" si="49"/>
        <v>0</v>
      </c>
      <c r="AI111" s="5">
        <f t="shared" si="49"/>
        <v>0</v>
      </c>
      <c r="AJ111" s="5">
        <f t="shared" si="49"/>
        <v>0</v>
      </c>
      <c r="AK111" s="5">
        <f t="shared" si="49"/>
        <v>0</v>
      </c>
      <c r="AL111" s="5">
        <f t="shared" si="49"/>
        <v>0</v>
      </c>
      <c r="AM111" s="5">
        <f t="shared" si="49"/>
        <v>5</v>
      </c>
      <c r="AN111" s="5">
        <f t="shared" si="49"/>
        <v>0</v>
      </c>
      <c r="AO111" s="5">
        <f t="shared" si="49"/>
        <v>0</v>
      </c>
      <c r="AP111" s="5">
        <f t="shared" si="49"/>
        <v>0</v>
      </c>
      <c r="AQ111" s="5">
        <f t="shared" si="49"/>
        <v>0</v>
      </c>
      <c r="AR111" s="5">
        <f t="shared" si="49"/>
        <v>0</v>
      </c>
      <c r="AS111" s="5">
        <f t="shared" si="49"/>
        <v>6</v>
      </c>
      <c r="AT111" s="5">
        <f t="shared" si="49"/>
        <v>0</v>
      </c>
      <c r="AU111" s="5">
        <f t="shared" si="49"/>
        <v>0</v>
      </c>
      <c r="AV111" s="5">
        <f t="shared" si="49"/>
        <v>0</v>
      </c>
      <c r="AW111" s="5">
        <f t="shared" si="49"/>
        <v>0</v>
      </c>
      <c r="AX111" s="5">
        <f t="shared" si="49"/>
        <v>0</v>
      </c>
      <c r="AY111" s="5">
        <f t="shared" si="49"/>
        <v>7</v>
      </c>
      <c r="AZ111" s="5">
        <f t="shared" si="49"/>
        <v>0</v>
      </c>
      <c r="BA111" s="5">
        <f t="shared" si="49"/>
        <v>0</v>
      </c>
      <c r="BB111" s="5">
        <f t="shared" si="49"/>
        <v>0</v>
      </c>
      <c r="BC111" s="5">
        <f t="shared" si="49"/>
        <v>0</v>
      </c>
      <c r="BD111" s="5">
        <f t="shared" si="49"/>
        <v>0</v>
      </c>
      <c r="BE111" s="5">
        <f t="shared" si="49"/>
        <v>8</v>
      </c>
      <c r="BF111" s="5">
        <f t="shared" si="49"/>
        <v>0</v>
      </c>
      <c r="BG111" s="5">
        <f t="shared" si="49"/>
        <v>0</v>
      </c>
      <c r="BH111" s="5">
        <f t="shared" si="49"/>
        <v>0</v>
      </c>
      <c r="BI111" s="5">
        <f t="shared" si="49"/>
        <v>0</v>
      </c>
      <c r="BJ111" s="5">
        <f t="shared" si="49"/>
        <v>0</v>
      </c>
      <c r="BK111" s="5">
        <f t="shared" si="49"/>
        <v>9</v>
      </c>
      <c r="BL111" s="5">
        <f t="shared" si="49"/>
        <v>0</v>
      </c>
      <c r="BM111" s="5">
        <f t="shared" si="49"/>
        <v>0</v>
      </c>
      <c r="BN111" s="5">
        <f t="shared" si="49"/>
        <v>0</v>
      </c>
      <c r="BO111" s="5">
        <f t="shared" si="49"/>
        <v>0</v>
      </c>
      <c r="BP111" s="5">
        <f t="shared" si="49"/>
        <v>0</v>
      </c>
      <c r="BQ111" s="5">
        <f t="shared" si="49"/>
        <v>10</v>
      </c>
    </row>
    <row r="112" spans="1:69" outlineLevel="2">
      <c r="A112" s="36"/>
      <c r="B112" s="36"/>
      <c r="C112" s="56"/>
      <c r="D112" s="57"/>
      <c r="E112" s="24" t="s">
        <v>102</v>
      </c>
      <c r="F112" s="24"/>
      <c r="G112" s="24"/>
      <c r="H112" s="4" t="e">
        <f xml:space="preserve"> SUM( J112:BQ112 )</f>
        <v>#N/A</v>
      </c>
      <c r="I112" s="24"/>
      <c r="J112" s="4">
        <f t="shared" ref="J112:BQ112" si="50" xml:space="preserve">  INDEX( $J109:$BQ109, MATCH( J110, $J111:$BQ111, 0 ) )</f>
        <v>2023</v>
      </c>
      <c r="K112" s="4">
        <f t="shared" si="50"/>
        <v>2024</v>
      </c>
      <c r="L112" s="4">
        <f t="shared" si="50"/>
        <v>2024</v>
      </c>
      <c r="M112" s="4">
        <f t="shared" si="50"/>
        <v>2025</v>
      </c>
      <c r="N112" s="4">
        <f t="shared" si="50"/>
        <v>2025</v>
      </c>
      <c r="O112" s="4">
        <f t="shared" si="50"/>
        <v>2026</v>
      </c>
      <c r="P112" s="4">
        <f t="shared" si="50"/>
        <v>2026</v>
      </c>
      <c r="Q112" s="4">
        <f t="shared" si="50"/>
        <v>2027</v>
      </c>
      <c r="R112" s="4">
        <f t="shared" si="50"/>
        <v>2027</v>
      </c>
      <c r="S112" s="4">
        <f t="shared" si="50"/>
        <v>2028</v>
      </c>
      <c r="T112" s="4" t="e">
        <f t="shared" si="50"/>
        <v>#N/A</v>
      </c>
      <c r="U112" s="4" t="e">
        <f t="shared" si="50"/>
        <v>#N/A</v>
      </c>
      <c r="V112" s="4" t="e">
        <f t="shared" si="50"/>
        <v>#N/A</v>
      </c>
      <c r="W112" s="4" t="e">
        <f t="shared" si="50"/>
        <v>#N/A</v>
      </c>
      <c r="X112" s="4" t="e">
        <f t="shared" si="50"/>
        <v>#N/A</v>
      </c>
      <c r="Y112" s="4" t="e">
        <f t="shared" si="50"/>
        <v>#N/A</v>
      </c>
      <c r="Z112" s="4" t="e">
        <f t="shared" si="50"/>
        <v>#N/A</v>
      </c>
      <c r="AA112" s="4" t="e">
        <f t="shared" si="50"/>
        <v>#N/A</v>
      </c>
      <c r="AB112" s="4" t="e">
        <f t="shared" si="50"/>
        <v>#N/A</v>
      </c>
      <c r="AC112" s="4" t="e">
        <f t="shared" si="50"/>
        <v>#N/A</v>
      </c>
      <c r="AD112" s="4" t="e">
        <f t="shared" si="50"/>
        <v>#N/A</v>
      </c>
      <c r="AE112" s="4" t="e">
        <f t="shared" si="50"/>
        <v>#N/A</v>
      </c>
      <c r="AF112" s="4" t="e">
        <f t="shared" si="50"/>
        <v>#N/A</v>
      </c>
      <c r="AG112" s="4" t="e">
        <f t="shared" si="50"/>
        <v>#N/A</v>
      </c>
      <c r="AH112" s="4" t="e">
        <f t="shared" si="50"/>
        <v>#N/A</v>
      </c>
      <c r="AI112" s="4" t="e">
        <f t="shared" si="50"/>
        <v>#N/A</v>
      </c>
      <c r="AJ112" s="4" t="e">
        <f t="shared" si="50"/>
        <v>#N/A</v>
      </c>
      <c r="AK112" s="4" t="e">
        <f t="shared" si="50"/>
        <v>#N/A</v>
      </c>
      <c r="AL112" s="4" t="e">
        <f t="shared" si="50"/>
        <v>#N/A</v>
      </c>
      <c r="AM112" s="4" t="e">
        <f t="shared" si="50"/>
        <v>#N/A</v>
      </c>
      <c r="AN112" s="4" t="e">
        <f t="shared" si="50"/>
        <v>#N/A</v>
      </c>
      <c r="AO112" s="4" t="e">
        <f t="shared" si="50"/>
        <v>#N/A</v>
      </c>
      <c r="AP112" s="4" t="e">
        <f t="shared" si="50"/>
        <v>#N/A</v>
      </c>
      <c r="AQ112" s="4" t="e">
        <f t="shared" si="50"/>
        <v>#N/A</v>
      </c>
      <c r="AR112" s="4" t="e">
        <f t="shared" si="50"/>
        <v>#N/A</v>
      </c>
      <c r="AS112" s="4" t="e">
        <f t="shared" si="50"/>
        <v>#N/A</v>
      </c>
      <c r="AT112" s="4" t="e">
        <f t="shared" si="50"/>
        <v>#N/A</v>
      </c>
      <c r="AU112" s="4" t="e">
        <f t="shared" si="50"/>
        <v>#N/A</v>
      </c>
      <c r="AV112" s="4" t="e">
        <f t="shared" si="50"/>
        <v>#N/A</v>
      </c>
      <c r="AW112" s="4" t="e">
        <f t="shared" si="50"/>
        <v>#N/A</v>
      </c>
      <c r="AX112" s="4" t="e">
        <f t="shared" si="50"/>
        <v>#N/A</v>
      </c>
      <c r="AY112" s="4" t="e">
        <f t="shared" si="50"/>
        <v>#N/A</v>
      </c>
      <c r="AZ112" s="4" t="e">
        <f t="shared" si="50"/>
        <v>#N/A</v>
      </c>
      <c r="BA112" s="4" t="e">
        <f t="shared" si="50"/>
        <v>#N/A</v>
      </c>
      <c r="BB112" s="4" t="e">
        <f t="shared" si="50"/>
        <v>#N/A</v>
      </c>
      <c r="BC112" s="4" t="e">
        <f t="shared" si="50"/>
        <v>#N/A</v>
      </c>
      <c r="BD112" s="4" t="e">
        <f t="shared" si="50"/>
        <v>#N/A</v>
      </c>
      <c r="BE112" s="4" t="e">
        <f t="shared" si="50"/>
        <v>#N/A</v>
      </c>
      <c r="BF112" s="4" t="e">
        <f t="shared" si="50"/>
        <v>#N/A</v>
      </c>
      <c r="BG112" s="4" t="e">
        <f t="shared" si="50"/>
        <v>#N/A</v>
      </c>
      <c r="BH112" s="4" t="e">
        <f t="shared" si="50"/>
        <v>#N/A</v>
      </c>
      <c r="BI112" s="4" t="e">
        <f t="shared" si="50"/>
        <v>#N/A</v>
      </c>
      <c r="BJ112" s="4" t="e">
        <f t="shared" si="50"/>
        <v>#N/A</v>
      </c>
      <c r="BK112" s="4" t="e">
        <f t="shared" si="50"/>
        <v>#N/A</v>
      </c>
      <c r="BL112" s="4" t="e">
        <f t="shared" si="50"/>
        <v>#N/A</v>
      </c>
      <c r="BM112" s="4" t="e">
        <f t="shared" si="50"/>
        <v>#N/A</v>
      </c>
      <c r="BN112" s="4" t="e">
        <f t="shared" si="50"/>
        <v>#N/A</v>
      </c>
      <c r="BO112" s="4" t="e">
        <f t="shared" si="50"/>
        <v>#N/A</v>
      </c>
      <c r="BP112" s="4" t="e">
        <f t="shared" si="50"/>
        <v>#N/A</v>
      </c>
      <c r="BQ112" s="4" t="e">
        <f t="shared" si="50"/>
        <v>#N/A</v>
      </c>
    </row>
    <row r="113" spans="1:69" outlineLevel="1"/>
    <row r="114" spans="1:69" outlineLevel="1"/>
    <row r="115" spans="1:69" outlineLevel="1">
      <c r="B115" s="28" t="s">
        <v>138</v>
      </c>
    </row>
    <row r="116" spans="1:69" outlineLevel="2">
      <c r="E116" s="2" t="str">
        <f t="shared" ref="E116:BQ116" si="51" xml:space="preserve">  E$37</f>
        <v>Period number</v>
      </c>
      <c r="F116" s="2">
        <f t="shared" si="51"/>
        <v>0</v>
      </c>
      <c r="G116" s="2">
        <f t="shared" si="51"/>
        <v>0</v>
      </c>
      <c r="H116" s="2">
        <f t="shared" si="51"/>
        <v>1830</v>
      </c>
      <c r="I116" s="2">
        <f t="shared" si="51"/>
        <v>0</v>
      </c>
      <c r="J116" s="2">
        <f t="shared" si="51"/>
        <v>1</v>
      </c>
      <c r="K116" s="2">
        <f t="shared" si="51"/>
        <v>2</v>
      </c>
      <c r="L116" s="2">
        <f t="shared" si="51"/>
        <v>3</v>
      </c>
      <c r="M116" s="2">
        <f t="shared" si="51"/>
        <v>4</v>
      </c>
      <c r="N116" s="2">
        <f t="shared" si="51"/>
        <v>5</v>
      </c>
      <c r="O116" s="2">
        <f t="shared" si="51"/>
        <v>6</v>
      </c>
      <c r="P116" s="2">
        <f t="shared" si="51"/>
        <v>7</v>
      </c>
      <c r="Q116" s="2">
        <f t="shared" si="51"/>
        <v>8</v>
      </c>
      <c r="R116" s="2">
        <f t="shared" si="51"/>
        <v>9</v>
      </c>
      <c r="S116" s="2">
        <f t="shared" si="51"/>
        <v>10</v>
      </c>
      <c r="T116" s="2">
        <f t="shared" si="51"/>
        <v>11</v>
      </c>
      <c r="U116" s="2">
        <f t="shared" si="51"/>
        <v>12</v>
      </c>
      <c r="V116" s="2">
        <f t="shared" si="51"/>
        <v>13</v>
      </c>
      <c r="W116" s="2">
        <f t="shared" si="51"/>
        <v>14</v>
      </c>
      <c r="X116" s="2">
        <f t="shared" si="51"/>
        <v>15</v>
      </c>
      <c r="Y116" s="2">
        <f t="shared" si="51"/>
        <v>16</v>
      </c>
      <c r="Z116" s="2">
        <f t="shared" si="51"/>
        <v>17</v>
      </c>
      <c r="AA116" s="2">
        <f t="shared" si="51"/>
        <v>18</v>
      </c>
      <c r="AB116" s="2">
        <f t="shared" si="51"/>
        <v>19</v>
      </c>
      <c r="AC116" s="2">
        <f t="shared" si="51"/>
        <v>20</v>
      </c>
      <c r="AD116" s="2">
        <f t="shared" si="51"/>
        <v>21</v>
      </c>
      <c r="AE116" s="2">
        <f t="shared" si="51"/>
        <v>22</v>
      </c>
      <c r="AF116" s="2">
        <f t="shared" si="51"/>
        <v>23</v>
      </c>
      <c r="AG116" s="2">
        <f t="shared" si="51"/>
        <v>24</v>
      </c>
      <c r="AH116" s="2">
        <f t="shared" si="51"/>
        <v>25</v>
      </c>
      <c r="AI116" s="2">
        <f t="shared" si="51"/>
        <v>26</v>
      </c>
      <c r="AJ116" s="2">
        <f t="shared" si="51"/>
        <v>27</v>
      </c>
      <c r="AK116" s="2">
        <f t="shared" si="51"/>
        <v>28</v>
      </c>
      <c r="AL116" s="2">
        <f t="shared" si="51"/>
        <v>29</v>
      </c>
      <c r="AM116" s="2">
        <f t="shared" si="51"/>
        <v>30</v>
      </c>
      <c r="AN116" s="2">
        <f t="shared" si="51"/>
        <v>31</v>
      </c>
      <c r="AO116" s="2">
        <f t="shared" si="51"/>
        <v>32</v>
      </c>
      <c r="AP116" s="2">
        <f t="shared" si="51"/>
        <v>33</v>
      </c>
      <c r="AQ116" s="2">
        <f t="shared" si="51"/>
        <v>34</v>
      </c>
      <c r="AR116" s="2">
        <f t="shared" si="51"/>
        <v>35</v>
      </c>
      <c r="AS116" s="2">
        <f t="shared" si="51"/>
        <v>36</v>
      </c>
      <c r="AT116" s="2">
        <f t="shared" si="51"/>
        <v>37</v>
      </c>
      <c r="AU116" s="2">
        <f t="shared" si="51"/>
        <v>38</v>
      </c>
      <c r="AV116" s="2">
        <f t="shared" si="51"/>
        <v>39</v>
      </c>
      <c r="AW116" s="2">
        <f t="shared" si="51"/>
        <v>40</v>
      </c>
      <c r="AX116" s="2">
        <f t="shared" si="51"/>
        <v>41</v>
      </c>
      <c r="AY116" s="2">
        <f t="shared" si="51"/>
        <v>42</v>
      </c>
      <c r="AZ116" s="2">
        <f t="shared" si="51"/>
        <v>43</v>
      </c>
      <c r="BA116" s="2">
        <f t="shared" si="51"/>
        <v>44</v>
      </c>
      <c r="BB116" s="2">
        <f t="shared" si="51"/>
        <v>45</v>
      </c>
      <c r="BC116" s="2">
        <f t="shared" si="51"/>
        <v>46</v>
      </c>
      <c r="BD116" s="2">
        <f t="shared" si="51"/>
        <v>47</v>
      </c>
      <c r="BE116" s="2">
        <f t="shared" si="51"/>
        <v>48</v>
      </c>
      <c r="BF116" s="2">
        <f t="shared" si="51"/>
        <v>49</v>
      </c>
      <c r="BG116" s="2">
        <f t="shared" si="51"/>
        <v>50</v>
      </c>
      <c r="BH116" s="2">
        <f t="shared" si="51"/>
        <v>51</v>
      </c>
      <c r="BI116" s="2">
        <f t="shared" si="51"/>
        <v>52</v>
      </c>
      <c r="BJ116" s="2">
        <f t="shared" si="51"/>
        <v>53</v>
      </c>
      <c r="BK116" s="2">
        <f t="shared" si="51"/>
        <v>54</v>
      </c>
      <c r="BL116" s="2">
        <f t="shared" si="51"/>
        <v>55</v>
      </c>
      <c r="BM116" s="2">
        <f t="shared" si="51"/>
        <v>56</v>
      </c>
      <c r="BN116" s="2">
        <f t="shared" si="51"/>
        <v>57</v>
      </c>
      <c r="BO116" s="2">
        <f t="shared" si="51"/>
        <v>58</v>
      </c>
      <c r="BP116" s="2">
        <f t="shared" si="51"/>
        <v>59</v>
      </c>
      <c r="BQ116" s="2">
        <f t="shared" si="51"/>
        <v>60</v>
      </c>
    </row>
    <row r="117" spans="1:69" outlineLevel="2">
      <c r="E117" s="5" t="str">
        <f t="shared" ref="E117:BQ117" si="52" xml:space="preserve">  E$220</f>
        <v>Month to SemiAnnual : period end flag</v>
      </c>
      <c r="F117" s="5">
        <f t="shared" si="52"/>
        <v>0</v>
      </c>
      <c r="G117" s="5" t="str">
        <f t="shared" si="52"/>
        <v>counter</v>
      </c>
      <c r="H117" s="5">
        <f t="shared" si="52"/>
        <v>0</v>
      </c>
      <c r="I117" s="5">
        <f t="shared" si="52"/>
        <v>0</v>
      </c>
      <c r="J117" s="5">
        <f t="shared" si="52"/>
        <v>0</v>
      </c>
      <c r="K117" s="5">
        <f t="shared" si="52"/>
        <v>0</v>
      </c>
      <c r="L117" s="5">
        <f t="shared" si="52"/>
        <v>0</v>
      </c>
      <c r="M117" s="5">
        <f t="shared" si="52"/>
        <v>0</v>
      </c>
      <c r="N117" s="5">
        <f t="shared" si="52"/>
        <v>0</v>
      </c>
      <c r="O117" s="5">
        <f t="shared" si="52"/>
        <v>1</v>
      </c>
      <c r="P117" s="5">
        <f t="shared" si="52"/>
        <v>0</v>
      </c>
      <c r="Q117" s="5">
        <f t="shared" si="52"/>
        <v>0</v>
      </c>
      <c r="R117" s="5">
        <f t="shared" si="52"/>
        <v>0</v>
      </c>
      <c r="S117" s="5">
        <f t="shared" si="52"/>
        <v>0</v>
      </c>
      <c r="T117" s="5">
        <f t="shared" si="52"/>
        <v>0</v>
      </c>
      <c r="U117" s="5">
        <f t="shared" si="52"/>
        <v>2</v>
      </c>
      <c r="V117" s="5">
        <f t="shared" si="52"/>
        <v>0</v>
      </c>
      <c r="W117" s="5">
        <f t="shared" si="52"/>
        <v>0</v>
      </c>
      <c r="X117" s="5">
        <f t="shared" si="52"/>
        <v>0</v>
      </c>
      <c r="Y117" s="5">
        <f t="shared" si="52"/>
        <v>0</v>
      </c>
      <c r="Z117" s="5">
        <f t="shared" si="52"/>
        <v>0</v>
      </c>
      <c r="AA117" s="5">
        <f t="shared" si="52"/>
        <v>3</v>
      </c>
      <c r="AB117" s="5">
        <f t="shared" si="52"/>
        <v>0</v>
      </c>
      <c r="AC117" s="5">
        <f t="shared" si="52"/>
        <v>0</v>
      </c>
      <c r="AD117" s="5">
        <f t="shared" si="52"/>
        <v>0</v>
      </c>
      <c r="AE117" s="5">
        <f t="shared" si="52"/>
        <v>0</v>
      </c>
      <c r="AF117" s="5">
        <f t="shared" si="52"/>
        <v>0</v>
      </c>
      <c r="AG117" s="5">
        <f t="shared" si="52"/>
        <v>4</v>
      </c>
      <c r="AH117" s="5">
        <f t="shared" si="52"/>
        <v>0</v>
      </c>
      <c r="AI117" s="5">
        <f t="shared" si="52"/>
        <v>0</v>
      </c>
      <c r="AJ117" s="5">
        <f t="shared" si="52"/>
        <v>0</v>
      </c>
      <c r="AK117" s="5">
        <f t="shared" si="52"/>
        <v>0</v>
      </c>
      <c r="AL117" s="5">
        <f t="shared" si="52"/>
        <v>0</v>
      </c>
      <c r="AM117" s="5">
        <f t="shared" si="52"/>
        <v>5</v>
      </c>
      <c r="AN117" s="5">
        <f t="shared" si="52"/>
        <v>0</v>
      </c>
      <c r="AO117" s="5">
        <f t="shared" si="52"/>
        <v>0</v>
      </c>
      <c r="AP117" s="5">
        <f t="shared" si="52"/>
        <v>0</v>
      </c>
      <c r="AQ117" s="5">
        <f t="shared" si="52"/>
        <v>0</v>
      </c>
      <c r="AR117" s="5">
        <f t="shared" si="52"/>
        <v>0</v>
      </c>
      <c r="AS117" s="5">
        <f t="shared" si="52"/>
        <v>6</v>
      </c>
      <c r="AT117" s="5">
        <f t="shared" si="52"/>
        <v>0</v>
      </c>
      <c r="AU117" s="5">
        <f t="shared" si="52"/>
        <v>0</v>
      </c>
      <c r="AV117" s="5">
        <f t="shared" si="52"/>
        <v>0</v>
      </c>
      <c r="AW117" s="5">
        <f t="shared" si="52"/>
        <v>0</v>
      </c>
      <c r="AX117" s="5">
        <f t="shared" si="52"/>
        <v>0</v>
      </c>
      <c r="AY117" s="5">
        <f t="shared" si="52"/>
        <v>7</v>
      </c>
      <c r="AZ117" s="5">
        <f t="shared" si="52"/>
        <v>0</v>
      </c>
      <c r="BA117" s="5">
        <f t="shared" si="52"/>
        <v>0</v>
      </c>
      <c r="BB117" s="5">
        <f t="shared" si="52"/>
        <v>0</v>
      </c>
      <c r="BC117" s="5">
        <f t="shared" si="52"/>
        <v>0</v>
      </c>
      <c r="BD117" s="5">
        <f t="shared" si="52"/>
        <v>0</v>
      </c>
      <c r="BE117" s="5">
        <f t="shared" si="52"/>
        <v>8</v>
      </c>
      <c r="BF117" s="5">
        <f t="shared" si="52"/>
        <v>0</v>
      </c>
      <c r="BG117" s="5">
        <f t="shared" si="52"/>
        <v>0</v>
      </c>
      <c r="BH117" s="5">
        <f t="shared" si="52"/>
        <v>0</v>
      </c>
      <c r="BI117" s="5">
        <f t="shared" si="52"/>
        <v>0</v>
      </c>
      <c r="BJ117" s="5">
        <f t="shared" si="52"/>
        <v>0</v>
      </c>
      <c r="BK117" s="5">
        <f t="shared" si="52"/>
        <v>9</v>
      </c>
      <c r="BL117" s="5">
        <f t="shared" si="52"/>
        <v>0</v>
      </c>
      <c r="BM117" s="5">
        <f t="shared" si="52"/>
        <v>0</v>
      </c>
      <c r="BN117" s="5">
        <f t="shared" si="52"/>
        <v>0</v>
      </c>
      <c r="BO117" s="5">
        <f t="shared" si="52"/>
        <v>0</v>
      </c>
      <c r="BP117" s="5">
        <f t="shared" si="52"/>
        <v>0</v>
      </c>
      <c r="BQ117" s="5">
        <f t="shared" si="52"/>
        <v>10</v>
      </c>
    </row>
    <row r="118" spans="1:69" outlineLevel="2">
      <c r="A118" s="36"/>
      <c r="B118" s="36"/>
      <c r="C118" s="56"/>
      <c r="D118" s="57"/>
      <c r="E118" s="24" t="s">
        <v>138</v>
      </c>
      <c r="F118" s="24"/>
      <c r="G118" s="24"/>
      <c r="H118" s="4" t="e">
        <f xml:space="preserve"> SUM( J118:BQ118 )</f>
        <v>#N/A</v>
      </c>
      <c r="I118" s="24"/>
      <c r="J118" s="4">
        <f t="shared" ref="J118:BQ118" si="53" xml:space="preserve">  INDEX( $J116:$BQ116, MATCH( J116, $J117:$BQ117, 0 ) )</f>
        <v>6</v>
      </c>
      <c r="K118" s="4">
        <f t="shared" si="53"/>
        <v>12</v>
      </c>
      <c r="L118" s="4">
        <f t="shared" si="53"/>
        <v>18</v>
      </c>
      <c r="M118" s="4">
        <f t="shared" si="53"/>
        <v>24</v>
      </c>
      <c r="N118" s="4">
        <f t="shared" si="53"/>
        <v>30</v>
      </c>
      <c r="O118" s="4">
        <f t="shared" si="53"/>
        <v>36</v>
      </c>
      <c r="P118" s="4">
        <f t="shared" si="53"/>
        <v>42</v>
      </c>
      <c r="Q118" s="4">
        <f t="shared" si="53"/>
        <v>48</v>
      </c>
      <c r="R118" s="4">
        <f t="shared" si="53"/>
        <v>54</v>
      </c>
      <c r="S118" s="4">
        <f t="shared" si="53"/>
        <v>60</v>
      </c>
      <c r="T118" s="4" t="e">
        <f t="shared" si="53"/>
        <v>#N/A</v>
      </c>
      <c r="U118" s="4" t="e">
        <f t="shared" si="53"/>
        <v>#N/A</v>
      </c>
      <c r="V118" s="4" t="e">
        <f t="shared" si="53"/>
        <v>#N/A</v>
      </c>
      <c r="W118" s="4" t="e">
        <f t="shared" si="53"/>
        <v>#N/A</v>
      </c>
      <c r="X118" s="4" t="e">
        <f t="shared" si="53"/>
        <v>#N/A</v>
      </c>
      <c r="Y118" s="4" t="e">
        <f t="shared" si="53"/>
        <v>#N/A</v>
      </c>
      <c r="Z118" s="4" t="e">
        <f t="shared" si="53"/>
        <v>#N/A</v>
      </c>
      <c r="AA118" s="4" t="e">
        <f t="shared" si="53"/>
        <v>#N/A</v>
      </c>
      <c r="AB118" s="4" t="e">
        <f t="shared" si="53"/>
        <v>#N/A</v>
      </c>
      <c r="AC118" s="4" t="e">
        <f t="shared" si="53"/>
        <v>#N/A</v>
      </c>
      <c r="AD118" s="4" t="e">
        <f t="shared" si="53"/>
        <v>#N/A</v>
      </c>
      <c r="AE118" s="4" t="e">
        <f t="shared" si="53"/>
        <v>#N/A</v>
      </c>
      <c r="AF118" s="4" t="e">
        <f t="shared" si="53"/>
        <v>#N/A</v>
      </c>
      <c r="AG118" s="4" t="e">
        <f t="shared" si="53"/>
        <v>#N/A</v>
      </c>
      <c r="AH118" s="4" t="e">
        <f t="shared" si="53"/>
        <v>#N/A</v>
      </c>
      <c r="AI118" s="4" t="e">
        <f t="shared" si="53"/>
        <v>#N/A</v>
      </c>
      <c r="AJ118" s="4" t="e">
        <f t="shared" si="53"/>
        <v>#N/A</v>
      </c>
      <c r="AK118" s="4" t="e">
        <f t="shared" si="53"/>
        <v>#N/A</v>
      </c>
      <c r="AL118" s="4" t="e">
        <f t="shared" si="53"/>
        <v>#N/A</v>
      </c>
      <c r="AM118" s="4" t="e">
        <f t="shared" si="53"/>
        <v>#N/A</v>
      </c>
      <c r="AN118" s="4" t="e">
        <f t="shared" si="53"/>
        <v>#N/A</v>
      </c>
      <c r="AO118" s="4" t="e">
        <f t="shared" si="53"/>
        <v>#N/A</v>
      </c>
      <c r="AP118" s="4" t="e">
        <f t="shared" si="53"/>
        <v>#N/A</v>
      </c>
      <c r="AQ118" s="4" t="e">
        <f t="shared" si="53"/>
        <v>#N/A</v>
      </c>
      <c r="AR118" s="4" t="e">
        <f t="shared" si="53"/>
        <v>#N/A</v>
      </c>
      <c r="AS118" s="4" t="e">
        <f t="shared" si="53"/>
        <v>#N/A</v>
      </c>
      <c r="AT118" s="4" t="e">
        <f t="shared" si="53"/>
        <v>#N/A</v>
      </c>
      <c r="AU118" s="4" t="e">
        <f t="shared" si="53"/>
        <v>#N/A</v>
      </c>
      <c r="AV118" s="4" t="e">
        <f t="shared" si="53"/>
        <v>#N/A</v>
      </c>
      <c r="AW118" s="4" t="e">
        <f t="shared" si="53"/>
        <v>#N/A</v>
      </c>
      <c r="AX118" s="4" t="e">
        <f t="shared" si="53"/>
        <v>#N/A</v>
      </c>
      <c r="AY118" s="4" t="e">
        <f t="shared" si="53"/>
        <v>#N/A</v>
      </c>
      <c r="AZ118" s="4" t="e">
        <f t="shared" si="53"/>
        <v>#N/A</v>
      </c>
      <c r="BA118" s="4" t="e">
        <f t="shared" si="53"/>
        <v>#N/A</v>
      </c>
      <c r="BB118" s="4" t="e">
        <f t="shared" si="53"/>
        <v>#N/A</v>
      </c>
      <c r="BC118" s="4" t="e">
        <f t="shared" si="53"/>
        <v>#N/A</v>
      </c>
      <c r="BD118" s="4" t="e">
        <f t="shared" si="53"/>
        <v>#N/A</v>
      </c>
      <c r="BE118" s="4" t="e">
        <f t="shared" si="53"/>
        <v>#N/A</v>
      </c>
      <c r="BF118" s="4" t="e">
        <f t="shared" si="53"/>
        <v>#N/A</v>
      </c>
      <c r="BG118" s="4" t="e">
        <f t="shared" si="53"/>
        <v>#N/A</v>
      </c>
      <c r="BH118" s="4" t="e">
        <f t="shared" si="53"/>
        <v>#N/A</v>
      </c>
      <c r="BI118" s="4" t="e">
        <f t="shared" si="53"/>
        <v>#N/A</v>
      </c>
      <c r="BJ118" s="4" t="e">
        <f t="shared" si="53"/>
        <v>#N/A</v>
      </c>
      <c r="BK118" s="4" t="e">
        <f t="shared" si="53"/>
        <v>#N/A</v>
      </c>
      <c r="BL118" s="4" t="e">
        <f t="shared" si="53"/>
        <v>#N/A</v>
      </c>
      <c r="BM118" s="4" t="e">
        <f t="shared" si="53"/>
        <v>#N/A</v>
      </c>
      <c r="BN118" s="4" t="e">
        <f t="shared" si="53"/>
        <v>#N/A</v>
      </c>
      <c r="BO118" s="4" t="e">
        <f t="shared" si="53"/>
        <v>#N/A</v>
      </c>
      <c r="BP118" s="4" t="e">
        <f t="shared" si="53"/>
        <v>#N/A</v>
      </c>
      <c r="BQ118" s="4" t="e">
        <f t="shared" si="53"/>
        <v>#N/A</v>
      </c>
    </row>
    <row r="119" spans="1:69" outlineLevel="1"/>
    <row r="121" spans="1:69">
      <c r="A121" s="28" t="s">
        <v>9</v>
      </c>
    </row>
    <row r="122" spans="1:69" outlineLevel="1">
      <c r="B122" s="28" t="s">
        <v>103</v>
      </c>
    </row>
    <row r="123" spans="1:69" outlineLevel="2">
      <c r="A123" s="21"/>
      <c r="B123" s="21"/>
      <c r="C123" s="33"/>
      <c r="D123" s="34"/>
      <c r="E123" s="40" t="str">
        <f xml:space="preserve">  InpC!E$38</f>
        <v>Start date</v>
      </c>
      <c r="F123" s="40">
        <f xml:space="preserve">  InpC!F$38</f>
        <v>44986</v>
      </c>
      <c r="G123" s="40" t="str">
        <f xml:space="preserve">  InpC!G$38</f>
        <v>date</v>
      </c>
      <c r="M123" s="11"/>
    </row>
    <row r="124" spans="1:69" outlineLevel="2">
      <c r="E124" s="11" t="str">
        <f t="shared" ref="E124:BQ124" si="54" xml:space="preserve">  E$25</f>
        <v>Model period end</v>
      </c>
      <c r="F124" s="11">
        <f t="shared" si="54"/>
        <v>0</v>
      </c>
      <c r="G124" s="11" t="str">
        <f t="shared" si="54"/>
        <v>date</v>
      </c>
      <c r="H124" s="11">
        <f t="shared" si="54"/>
        <v>0</v>
      </c>
      <c r="I124" s="11">
        <f t="shared" si="54"/>
        <v>0</v>
      </c>
      <c r="J124" s="11">
        <f t="shared" si="54"/>
        <v>45016</v>
      </c>
      <c r="K124" s="11">
        <f t="shared" si="54"/>
        <v>45046</v>
      </c>
      <c r="L124" s="11">
        <f t="shared" si="54"/>
        <v>45077</v>
      </c>
      <c r="M124" s="11">
        <f t="shared" si="54"/>
        <v>45107</v>
      </c>
      <c r="N124" s="11">
        <f t="shared" si="54"/>
        <v>45138</v>
      </c>
      <c r="O124" s="11">
        <f t="shared" si="54"/>
        <v>45169</v>
      </c>
      <c r="P124" s="11">
        <f t="shared" si="54"/>
        <v>45199</v>
      </c>
      <c r="Q124" s="11">
        <f t="shared" si="54"/>
        <v>45230</v>
      </c>
      <c r="R124" s="11">
        <f t="shared" si="54"/>
        <v>45260</v>
      </c>
      <c r="S124" s="11">
        <f t="shared" si="54"/>
        <v>45291</v>
      </c>
      <c r="T124" s="11">
        <f t="shared" si="54"/>
        <v>45322</v>
      </c>
      <c r="U124" s="11">
        <f t="shared" si="54"/>
        <v>45351</v>
      </c>
      <c r="V124" s="11">
        <f t="shared" si="54"/>
        <v>45382</v>
      </c>
      <c r="W124" s="11">
        <f t="shared" si="54"/>
        <v>45412</v>
      </c>
      <c r="X124" s="11">
        <f t="shared" si="54"/>
        <v>45443</v>
      </c>
      <c r="Y124" s="11">
        <f t="shared" si="54"/>
        <v>45473</v>
      </c>
      <c r="Z124" s="11">
        <f t="shared" si="54"/>
        <v>45504</v>
      </c>
      <c r="AA124" s="11">
        <f t="shared" si="54"/>
        <v>45535</v>
      </c>
      <c r="AB124" s="11">
        <f t="shared" si="54"/>
        <v>45565</v>
      </c>
      <c r="AC124" s="11">
        <f t="shared" si="54"/>
        <v>45596</v>
      </c>
      <c r="AD124" s="11">
        <f t="shared" si="54"/>
        <v>45626</v>
      </c>
      <c r="AE124" s="11">
        <f t="shared" si="54"/>
        <v>45657</v>
      </c>
      <c r="AF124" s="11">
        <f t="shared" si="54"/>
        <v>45688</v>
      </c>
      <c r="AG124" s="11">
        <f t="shared" si="54"/>
        <v>45716</v>
      </c>
      <c r="AH124" s="11">
        <f t="shared" si="54"/>
        <v>45747</v>
      </c>
      <c r="AI124" s="11">
        <f t="shared" si="54"/>
        <v>45777</v>
      </c>
      <c r="AJ124" s="11">
        <f t="shared" si="54"/>
        <v>45808</v>
      </c>
      <c r="AK124" s="11">
        <f t="shared" si="54"/>
        <v>45838</v>
      </c>
      <c r="AL124" s="11">
        <f t="shared" si="54"/>
        <v>45869</v>
      </c>
      <c r="AM124" s="11">
        <f t="shared" si="54"/>
        <v>45900</v>
      </c>
      <c r="AN124" s="11">
        <f t="shared" si="54"/>
        <v>45930</v>
      </c>
      <c r="AO124" s="11">
        <f t="shared" si="54"/>
        <v>45961</v>
      </c>
      <c r="AP124" s="11">
        <f t="shared" si="54"/>
        <v>45991</v>
      </c>
      <c r="AQ124" s="11">
        <f t="shared" si="54"/>
        <v>46022</v>
      </c>
      <c r="AR124" s="11">
        <f t="shared" si="54"/>
        <v>46053</v>
      </c>
      <c r="AS124" s="11">
        <f t="shared" si="54"/>
        <v>46081</v>
      </c>
      <c r="AT124" s="11">
        <f t="shared" si="54"/>
        <v>46112</v>
      </c>
      <c r="AU124" s="11">
        <f t="shared" si="54"/>
        <v>46142</v>
      </c>
      <c r="AV124" s="11">
        <f t="shared" si="54"/>
        <v>46173</v>
      </c>
      <c r="AW124" s="11">
        <f t="shared" si="54"/>
        <v>46203</v>
      </c>
      <c r="AX124" s="11">
        <f t="shared" si="54"/>
        <v>46234</v>
      </c>
      <c r="AY124" s="11">
        <f t="shared" si="54"/>
        <v>46265</v>
      </c>
      <c r="AZ124" s="11">
        <f t="shared" si="54"/>
        <v>46295</v>
      </c>
      <c r="BA124" s="11">
        <f t="shared" si="54"/>
        <v>46326</v>
      </c>
      <c r="BB124" s="11">
        <f t="shared" si="54"/>
        <v>46356</v>
      </c>
      <c r="BC124" s="11">
        <f t="shared" si="54"/>
        <v>46387</v>
      </c>
      <c r="BD124" s="11">
        <f t="shared" si="54"/>
        <v>46418</v>
      </c>
      <c r="BE124" s="11">
        <f t="shared" si="54"/>
        <v>46446</v>
      </c>
      <c r="BF124" s="11">
        <f t="shared" si="54"/>
        <v>46477</v>
      </c>
      <c r="BG124" s="11">
        <f t="shared" si="54"/>
        <v>46507</v>
      </c>
      <c r="BH124" s="11">
        <f t="shared" si="54"/>
        <v>46538</v>
      </c>
      <c r="BI124" s="11">
        <f t="shared" si="54"/>
        <v>46568</v>
      </c>
      <c r="BJ124" s="11">
        <f t="shared" si="54"/>
        <v>46599</v>
      </c>
      <c r="BK124" s="11">
        <f t="shared" si="54"/>
        <v>46630</v>
      </c>
      <c r="BL124" s="11">
        <f t="shared" si="54"/>
        <v>46660</v>
      </c>
      <c r="BM124" s="11">
        <f t="shared" si="54"/>
        <v>46691</v>
      </c>
      <c r="BN124" s="11">
        <f t="shared" si="54"/>
        <v>46721</v>
      </c>
      <c r="BO124" s="11">
        <f t="shared" si="54"/>
        <v>46752</v>
      </c>
      <c r="BP124" s="11">
        <f t="shared" si="54"/>
        <v>46783</v>
      </c>
      <c r="BQ124" s="11">
        <f t="shared" si="54"/>
        <v>46812</v>
      </c>
    </row>
    <row r="125" spans="1:69" outlineLevel="2">
      <c r="E125" s="52" t="s">
        <v>103</v>
      </c>
      <c r="G125" s="52" t="s">
        <v>15</v>
      </c>
      <c r="H125" s="2">
        <f xml:space="preserve"> SUM( J125:BQ125 )</f>
        <v>60</v>
      </c>
      <c r="J125" s="2">
        <f t="shared" ref="J125:BQ125" si="55" xml:space="preserve">  IF( $F123 &lt; J124, 1, 0 )</f>
        <v>1</v>
      </c>
      <c r="K125" s="2">
        <f t="shared" si="55"/>
        <v>1</v>
      </c>
      <c r="L125" s="2">
        <f t="shared" si="55"/>
        <v>1</v>
      </c>
      <c r="M125" s="2">
        <f t="shared" si="55"/>
        <v>1</v>
      </c>
      <c r="N125" s="2">
        <f t="shared" si="55"/>
        <v>1</v>
      </c>
      <c r="O125" s="2">
        <f t="shared" si="55"/>
        <v>1</v>
      </c>
      <c r="P125" s="2">
        <f t="shared" si="55"/>
        <v>1</v>
      </c>
      <c r="Q125" s="2">
        <f t="shared" si="55"/>
        <v>1</v>
      </c>
      <c r="R125" s="2">
        <f t="shared" si="55"/>
        <v>1</v>
      </c>
      <c r="S125" s="2">
        <f t="shared" si="55"/>
        <v>1</v>
      </c>
      <c r="T125" s="2">
        <f t="shared" si="55"/>
        <v>1</v>
      </c>
      <c r="U125" s="2">
        <f t="shared" si="55"/>
        <v>1</v>
      </c>
      <c r="V125" s="2">
        <f t="shared" si="55"/>
        <v>1</v>
      </c>
      <c r="W125" s="2">
        <f t="shared" si="55"/>
        <v>1</v>
      </c>
      <c r="X125" s="2">
        <f t="shared" si="55"/>
        <v>1</v>
      </c>
      <c r="Y125" s="2">
        <f t="shared" si="55"/>
        <v>1</v>
      </c>
      <c r="Z125" s="2">
        <f t="shared" si="55"/>
        <v>1</v>
      </c>
      <c r="AA125" s="2">
        <f t="shared" si="55"/>
        <v>1</v>
      </c>
      <c r="AB125" s="2">
        <f t="shared" si="55"/>
        <v>1</v>
      </c>
      <c r="AC125" s="2">
        <f t="shared" si="55"/>
        <v>1</v>
      </c>
      <c r="AD125" s="2">
        <f t="shared" si="55"/>
        <v>1</v>
      </c>
      <c r="AE125" s="2">
        <f t="shared" si="55"/>
        <v>1</v>
      </c>
      <c r="AF125" s="2">
        <f t="shared" si="55"/>
        <v>1</v>
      </c>
      <c r="AG125" s="2">
        <f t="shared" si="55"/>
        <v>1</v>
      </c>
      <c r="AH125" s="2">
        <f t="shared" si="55"/>
        <v>1</v>
      </c>
      <c r="AI125" s="2">
        <f t="shared" si="55"/>
        <v>1</v>
      </c>
      <c r="AJ125" s="2">
        <f t="shared" si="55"/>
        <v>1</v>
      </c>
      <c r="AK125" s="2">
        <f t="shared" si="55"/>
        <v>1</v>
      </c>
      <c r="AL125" s="2">
        <f t="shared" si="55"/>
        <v>1</v>
      </c>
      <c r="AM125" s="2">
        <f t="shared" si="55"/>
        <v>1</v>
      </c>
      <c r="AN125" s="2">
        <f t="shared" si="55"/>
        <v>1</v>
      </c>
      <c r="AO125" s="2">
        <f t="shared" si="55"/>
        <v>1</v>
      </c>
      <c r="AP125" s="2">
        <f t="shared" si="55"/>
        <v>1</v>
      </c>
      <c r="AQ125" s="2">
        <f t="shared" si="55"/>
        <v>1</v>
      </c>
      <c r="AR125" s="2">
        <f t="shared" si="55"/>
        <v>1</v>
      </c>
      <c r="AS125" s="2">
        <f t="shared" si="55"/>
        <v>1</v>
      </c>
      <c r="AT125" s="2">
        <f t="shared" si="55"/>
        <v>1</v>
      </c>
      <c r="AU125" s="2">
        <f t="shared" si="55"/>
        <v>1</v>
      </c>
      <c r="AV125" s="2">
        <f t="shared" si="55"/>
        <v>1</v>
      </c>
      <c r="AW125" s="2">
        <f t="shared" si="55"/>
        <v>1</v>
      </c>
      <c r="AX125" s="2">
        <f t="shared" si="55"/>
        <v>1</v>
      </c>
      <c r="AY125" s="2">
        <f t="shared" si="55"/>
        <v>1</v>
      </c>
      <c r="AZ125" s="2">
        <f t="shared" si="55"/>
        <v>1</v>
      </c>
      <c r="BA125" s="2">
        <f t="shared" si="55"/>
        <v>1</v>
      </c>
      <c r="BB125" s="2">
        <f t="shared" si="55"/>
        <v>1</v>
      </c>
      <c r="BC125" s="2">
        <f t="shared" si="55"/>
        <v>1</v>
      </c>
      <c r="BD125" s="2">
        <f t="shared" si="55"/>
        <v>1</v>
      </c>
      <c r="BE125" s="2">
        <f t="shared" si="55"/>
        <v>1</v>
      </c>
      <c r="BF125" s="2">
        <f t="shared" si="55"/>
        <v>1</v>
      </c>
      <c r="BG125" s="2">
        <f t="shared" si="55"/>
        <v>1</v>
      </c>
      <c r="BH125" s="2">
        <f t="shared" si="55"/>
        <v>1</v>
      </c>
      <c r="BI125" s="2">
        <f t="shared" si="55"/>
        <v>1</v>
      </c>
      <c r="BJ125" s="2">
        <f t="shared" si="55"/>
        <v>1</v>
      </c>
      <c r="BK125" s="2">
        <f t="shared" si="55"/>
        <v>1</v>
      </c>
      <c r="BL125" s="2">
        <f t="shared" si="55"/>
        <v>1</v>
      </c>
      <c r="BM125" s="2">
        <f t="shared" si="55"/>
        <v>1</v>
      </c>
      <c r="BN125" s="2">
        <f t="shared" si="55"/>
        <v>1</v>
      </c>
      <c r="BO125" s="2">
        <f t="shared" si="55"/>
        <v>1</v>
      </c>
      <c r="BP125" s="2">
        <f t="shared" si="55"/>
        <v>1</v>
      </c>
      <c r="BQ125" s="2">
        <f t="shared" si="55"/>
        <v>1</v>
      </c>
    </row>
    <row r="126" spans="1:69" outlineLevel="1"/>
    <row r="127" spans="1:69" outlineLevel="1"/>
    <row r="128" spans="1:69" outlineLevel="1">
      <c r="B128" s="28" t="s">
        <v>74</v>
      </c>
    </row>
    <row r="129" spans="1:69" outlineLevel="2">
      <c r="A129" s="21"/>
      <c r="B129" s="21"/>
      <c r="C129" s="33"/>
      <c r="D129" s="34"/>
      <c r="E129" s="40" t="str">
        <f xml:space="preserve">  InpC!E$38</f>
        <v>Start date</v>
      </c>
      <c r="F129" s="40">
        <f xml:space="preserve">  InpC!F$38</f>
        <v>44986</v>
      </c>
      <c r="G129" s="40" t="str">
        <f xml:space="preserve">  InpC!G$38</f>
        <v>date</v>
      </c>
      <c r="M129" s="11"/>
    </row>
    <row r="130" spans="1:69" outlineLevel="2">
      <c r="E130" s="11" t="str">
        <f t="shared" ref="E130:BQ130" si="56" xml:space="preserve">  E$25</f>
        <v>Model period end</v>
      </c>
      <c r="F130" s="11">
        <f t="shared" si="56"/>
        <v>0</v>
      </c>
      <c r="G130" s="11" t="str">
        <f t="shared" si="56"/>
        <v>date</v>
      </c>
      <c r="H130" s="11">
        <f t="shared" si="56"/>
        <v>0</v>
      </c>
      <c r="I130" s="11">
        <f t="shared" si="56"/>
        <v>0</v>
      </c>
      <c r="J130" s="11">
        <f t="shared" si="56"/>
        <v>45016</v>
      </c>
      <c r="K130" s="11">
        <f t="shared" si="56"/>
        <v>45046</v>
      </c>
      <c r="L130" s="11">
        <f t="shared" si="56"/>
        <v>45077</v>
      </c>
      <c r="M130" s="11">
        <f t="shared" si="56"/>
        <v>45107</v>
      </c>
      <c r="N130" s="11">
        <f t="shared" si="56"/>
        <v>45138</v>
      </c>
      <c r="O130" s="11">
        <f t="shared" si="56"/>
        <v>45169</v>
      </c>
      <c r="P130" s="11">
        <f t="shared" si="56"/>
        <v>45199</v>
      </c>
      <c r="Q130" s="11">
        <f t="shared" si="56"/>
        <v>45230</v>
      </c>
      <c r="R130" s="11">
        <f t="shared" si="56"/>
        <v>45260</v>
      </c>
      <c r="S130" s="11">
        <f t="shared" si="56"/>
        <v>45291</v>
      </c>
      <c r="T130" s="11">
        <f t="shared" si="56"/>
        <v>45322</v>
      </c>
      <c r="U130" s="11">
        <f t="shared" si="56"/>
        <v>45351</v>
      </c>
      <c r="V130" s="11">
        <f t="shared" si="56"/>
        <v>45382</v>
      </c>
      <c r="W130" s="11">
        <f t="shared" si="56"/>
        <v>45412</v>
      </c>
      <c r="X130" s="11">
        <f t="shared" si="56"/>
        <v>45443</v>
      </c>
      <c r="Y130" s="11">
        <f t="shared" si="56"/>
        <v>45473</v>
      </c>
      <c r="Z130" s="11">
        <f t="shared" si="56"/>
        <v>45504</v>
      </c>
      <c r="AA130" s="11">
        <f t="shared" si="56"/>
        <v>45535</v>
      </c>
      <c r="AB130" s="11">
        <f t="shared" si="56"/>
        <v>45565</v>
      </c>
      <c r="AC130" s="11">
        <f t="shared" si="56"/>
        <v>45596</v>
      </c>
      <c r="AD130" s="11">
        <f t="shared" si="56"/>
        <v>45626</v>
      </c>
      <c r="AE130" s="11">
        <f t="shared" si="56"/>
        <v>45657</v>
      </c>
      <c r="AF130" s="11">
        <f t="shared" si="56"/>
        <v>45688</v>
      </c>
      <c r="AG130" s="11">
        <f t="shared" si="56"/>
        <v>45716</v>
      </c>
      <c r="AH130" s="11">
        <f t="shared" si="56"/>
        <v>45747</v>
      </c>
      <c r="AI130" s="11">
        <f t="shared" si="56"/>
        <v>45777</v>
      </c>
      <c r="AJ130" s="11">
        <f t="shared" si="56"/>
        <v>45808</v>
      </c>
      <c r="AK130" s="11">
        <f t="shared" si="56"/>
        <v>45838</v>
      </c>
      <c r="AL130" s="11">
        <f t="shared" si="56"/>
        <v>45869</v>
      </c>
      <c r="AM130" s="11">
        <f t="shared" si="56"/>
        <v>45900</v>
      </c>
      <c r="AN130" s="11">
        <f t="shared" si="56"/>
        <v>45930</v>
      </c>
      <c r="AO130" s="11">
        <f t="shared" si="56"/>
        <v>45961</v>
      </c>
      <c r="AP130" s="11">
        <f t="shared" si="56"/>
        <v>45991</v>
      </c>
      <c r="AQ130" s="11">
        <f t="shared" si="56"/>
        <v>46022</v>
      </c>
      <c r="AR130" s="11">
        <f t="shared" si="56"/>
        <v>46053</v>
      </c>
      <c r="AS130" s="11">
        <f t="shared" si="56"/>
        <v>46081</v>
      </c>
      <c r="AT130" s="11">
        <f t="shared" si="56"/>
        <v>46112</v>
      </c>
      <c r="AU130" s="11">
        <f t="shared" si="56"/>
        <v>46142</v>
      </c>
      <c r="AV130" s="11">
        <f t="shared" si="56"/>
        <v>46173</v>
      </c>
      <c r="AW130" s="11">
        <f t="shared" si="56"/>
        <v>46203</v>
      </c>
      <c r="AX130" s="11">
        <f t="shared" si="56"/>
        <v>46234</v>
      </c>
      <c r="AY130" s="11">
        <f t="shared" si="56"/>
        <v>46265</v>
      </c>
      <c r="AZ130" s="11">
        <f t="shared" si="56"/>
        <v>46295</v>
      </c>
      <c r="BA130" s="11">
        <f t="shared" si="56"/>
        <v>46326</v>
      </c>
      <c r="BB130" s="11">
        <f t="shared" si="56"/>
        <v>46356</v>
      </c>
      <c r="BC130" s="11">
        <f t="shared" si="56"/>
        <v>46387</v>
      </c>
      <c r="BD130" s="11">
        <f t="shared" si="56"/>
        <v>46418</v>
      </c>
      <c r="BE130" s="11">
        <f t="shared" si="56"/>
        <v>46446</v>
      </c>
      <c r="BF130" s="11">
        <f t="shared" si="56"/>
        <v>46477</v>
      </c>
      <c r="BG130" s="11">
        <f t="shared" si="56"/>
        <v>46507</v>
      </c>
      <c r="BH130" s="11">
        <f t="shared" si="56"/>
        <v>46538</v>
      </c>
      <c r="BI130" s="11">
        <f t="shared" si="56"/>
        <v>46568</v>
      </c>
      <c r="BJ130" s="11">
        <f t="shared" si="56"/>
        <v>46599</v>
      </c>
      <c r="BK130" s="11">
        <f t="shared" si="56"/>
        <v>46630</v>
      </c>
      <c r="BL130" s="11">
        <f t="shared" si="56"/>
        <v>46660</v>
      </c>
      <c r="BM130" s="11">
        <f t="shared" si="56"/>
        <v>46691</v>
      </c>
      <c r="BN130" s="11">
        <f t="shared" si="56"/>
        <v>46721</v>
      </c>
      <c r="BO130" s="11">
        <f t="shared" si="56"/>
        <v>46752</v>
      </c>
      <c r="BP130" s="11">
        <f t="shared" si="56"/>
        <v>46783</v>
      </c>
      <c r="BQ130" s="11">
        <f t="shared" si="56"/>
        <v>46812</v>
      </c>
    </row>
    <row r="131" spans="1:69" outlineLevel="2">
      <c r="E131" s="11" t="str">
        <f t="shared" ref="E131:BQ131" si="57" xml:space="preserve">  E$18</f>
        <v>Model period start</v>
      </c>
      <c r="F131" s="11">
        <f t="shared" si="57"/>
        <v>0</v>
      </c>
      <c r="G131" s="11" t="str">
        <f t="shared" si="57"/>
        <v>date</v>
      </c>
      <c r="H131" s="11">
        <f t="shared" si="57"/>
        <v>0</v>
      </c>
      <c r="I131" s="11">
        <f t="shared" si="57"/>
        <v>0</v>
      </c>
      <c r="J131" s="11">
        <f t="shared" si="57"/>
        <v>44986</v>
      </c>
      <c r="K131" s="11">
        <f t="shared" si="57"/>
        <v>45017</v>
      </c>
      <c r="L131" s="11">
        <f t="shared" si="57"/>
        <v>45047</v>
      </c>
      <c r="M131" s="11">
        <f t="shared" si="57"/>
        <v>45078</v>
      </c>
      <c r="N131" s="11">
        <f t="shared" si="57"/>
        <v>45108</v>
      </c>
      <c r="O131" s="11">
        <f t="shared" si="57"/>
        <v>45139</v>
      </c>
      <c r="P131" s="11">
        <f t="shared" si="57"/>
        <v>45170</v>
      </c>
      <c r="Q131" s="11">
        <f t="shared" si="57"/>
        <v>45200</v>
      </c>
      <c r="R131" s="11">
        <f t="shared" si="57"/>
        <v>45231</v>
      </c>
      <c r="S131" s="11">
        <f t="shared" si="57"/>
        <v>45261</v>
      </c>
      <c r="T131" s="11">
        <f t="shared" si="57"/>
        <v>45292</v>
      </c>
      <c r="U131" s="11">
        <f t="shared" si="57"/>
        <v>45323</v>
      </c>
      <c r="V131" s="11">
        <f t="shared" si="57"/>
        <v>45352</v>
      </c>
      <c r="W131" s="11">
        <f t="shared" si="57"/>
        <v>45383</v>
      </c>
      <c r="X131" s="11">
        <f t="shared" si="57"/>
        <v>45413</v>
      </c>
      <c r="Y131" s="11">
        <f t="shared" si="57"/>
        <v>45444</v>
      </c>
      <c r="Z131" s="11">
        <f t="shared" si="57"/>
        <v>45474</v>
      </c>
      <c r="AA131" s="11">
        <f t="shared" si="57"/>
        <v>45505</v>
      </c>
      <c r="AB131" s="11">
        <f t="shared" si="57"/>
        <v>45536</v>
      </c>
      <c r="AC131" s="11">
        <f t="shared" si="57"/>
        <v>45566</v>
      </c>
      <c r="AD131" s="11">
        <f t="shared" si="57"/>
        <v>45597</v>
      </c>
      <c r="AE131" s="11">
        <f t="shared" si="57"/>
        <v>45627</v>
      </c>
      <c r="AF131" s="11">
        <f t="shared" si="57"/>
        <v>45658</v>
      </c>
      <c r="AG131" s="11">
        <f t="shared" si="57"/>
        <v>45689</v>
      </c>
      <c r="AH131" s="11">
        <f t="shared" si="57"/>
        <v>45717</v>
      </c>
      <c r="AI131" s="11">
        <f t="shared" si="57"/>
        <v>45748</v>
      </c>
      <c r="AJ131" s="11">
        <f t="shared" si="57"/>
        <v>45778</v>
      </c>
      <c r="AK131" s="11">
        <f t="shared" si="57"/>
        <v>45809</v>
      </c>
      <c r="AL131" s="11">
        <f t="shared" si="57"/>
        <v>45839</v>
      </c>
      <c r="AM131" s="11">
        <f t="shared" si="57"/>
        <v>45870</v>
      </c>
      <c r="AN131" s="11">
        <f t="shared" si="57"/>
        <v>45901</v>
      </c>
      <c r="AO131" s="11">
        <f t="shared" si="57"/>
        <v>45931</v>
      </c>
      <c r="AP131" s="11">
        <f t="shared" si="57"/>
        <v>45962</v>
      </c>
      <c r="AQ131" s="11">
        <f t="shared" si="57"/>
        <v>45992</v>
      </c>
      <c r="AR131" s="11">
        <f t="shared" si="57"/>
        <v>46023</v>
      </c>
      <c r="AS131" s="11">
        <f t="shared" si="57"/>
        <v>46054</v>
      </c>
      <c r="AT131" s="11">
        <f t="shared" si="57"/>
        <v>46082</v>
      </c>
      <c r="AU131" s="11">
        <f t="shared" si="57"/>
        <v>46113</v>
      </c>
      <c r="AV131" s="11">
        <f t="shared" si="57"/>
        <v>46143</v>
      </c>
      <c r="AW131" s="11">
        <f t="shared" si="57"/>
        <v>46174</v>
      </c>
      <c r="AX131" s="11">
        <f t="shared" si="57"/>
        <v>46204</v>
      </c>
      <c r="AY131" s="11">
        <f t="shared" si="57"/>
        <v>46235</v>
      </c>
      <c r="AZ131" s="11">
        <f t="shared" si="57"/>
        <v>46266</v>
      </c>
      <c r="BA131" s="11">
        <f t="shared" si="57"/>
        <v>46296</v>
      </c>
      <c r="BB131" s="11">
        <f t="shared" si="57"/>
        <v>46327</v>
      </c>
      <c r="BC131" s="11">
        <f t="shared" si="57"/>
        <v>46357</v>
      </c>
      <c r="BD131" s="11">
        <f t="shared" si="57"/>
        <v>46388</v>
      </c>
      <c r="BE131" s="11">
        <f t="shared" si="57"/>
        <v>46419</v>
      </c>
      <c r="BF131" s="11">
        <f t="shared" si="57"/>
        <v>46447</v>
      </c>
      <c r="BG131" s="11">
        <f t="shared" si="57"/>
        <v>46478</v>
      </c>
      <c r="BH131" s="11">
        <f t="shared" si="57"/>
        <v>46508</v>
      </c>
      <c r="BI131" s="11">
        <f t="shared" si="57"/>
        <v>46539</v>
      </c>
      <c r="BJ131" s="11">
        <f t="shared" si="57"/>
        <v>46569</v>
      </c>
      <c r="BK131" s="11">
        <f t="shared" si="57"/>
        <v>46600</v>
      </c>
      <c r="BL131" s="11">
        <f t="shared" si="57"/>
        <v>46631</v>
      </c>
      <c r="BM131" s="11">
        <f t="shared" si="57"/>
        <v>46661</v>
      </c>
      <c r="BN131" s="11">
        <f t="shared" si="57"/>
        <v>46692</v>
      </c>
      <c r="BO131" s="11">
        <f t="shared" si="57"/>
        <v>46722</v>
      </c>
      <c r="BP131" s="11">
        <f t="shared" si="57"/>
        <v>46753</v>
      </c>
      <c r="BQ131" s="11">
        <f t="shared" si="57"/>
        <v>46784</v>
      </c>
    </row>
    <row r="132" spans="1:69" outlineLevel="2">
      <c r="E132" s="52" t="s">
        <v>74</v>
      </c>
      <c r="G132" s="52" t="s">
        <v>15</v>
      </c>
      <c r="H132" s="2">
        <f xml:space="preserve"> SUM( J132:BQ132 )</f>
        <v>1</v>
      </c>
      <c r="J132" s="2">
        <f t="shared" ref="J132:BQ132" si="58" xml:space="preserve">  IF( AND( J130 &gt;= $F129, J131 &lt;= $F129 ), 1, 0 )</f>
        <v>1</v>
      </c>
      <c r="K132" s="2">
        <f t="shared" si="58"/>
        <v>0</v>
      </c>
      <c r="L132" s="2">
        <f t="shared" si="58"/>
        <v>0</v>
      </c>
      <c r="M132" s="2">
        <f t="shared" si="58"/>
        <v>0</v>
      </c>
      <c r="N132" s="2">
        <f t="shared" si="58"/>
        <v>0</v>
      </c>
      <c r="O132" s="2">
        <f t="shared" si="58"/>
        <v>0</v>
      </c>
      <c r="P132" s="2">
        <f t="shared" si="58"/>
        <v>0</v>
      </c>
      <c r="Q132" s="2">
        <f t="shared" si="58"/>
        <v>0</v>
      </c>
      <c r="R132" s="2">
        <f t="shared" si="58"/>
        <v>0</v>
      </c>
      <c r="S132" s="2">
        <f t="shared" si="58"/>
        <v>0</v>
      </c>
      <c r="T132" s="2">
        <f t="shared" si="58"/>
        <v>0</v>
      </c>
      <c r="U132" s="2">
        <f t="shared" si="58"/>
        <v>0</v>
      </c>
      <c r="V132" s="2">
        <f t="shared" si="58"/>
        <v>0</v>
      </c>
      <c r="W132" s="2">
        <f t="shared" si="58"/>
        <v>0</v>
      </c>
      <c r="X132" s="2">
        <f t="shared" si="58"/>
        <v>0</v>
      </c>
      <c r="Y132" s="2">
        <f t="shared" si="58"/>
        <v>0</v>
      </c>
      <c r="Z132" s="2">
        <f t="shared" si="58"/>
        <v>0</v>
      </c>
      <c r="AA132" s="2">
        <f t="shared" si="58"/>
        <v>0</v>
      </c>
      <c r="AB132" s="2">
        <f t="shared" si="58"/>
        <v>0</v>
      </c>
      <c r="AC132" s="2">
        <f t="shared" si="58"/>
        <v>0</v>
      </c>
      <c r="AD132" s="2">
        <f t="shared" si="58"/>
        <v>0</v>
      </c>
      <c r="AE132" s="2">
        <f t="shared" si="58"/>
        <v>0</v>
      </c>
      <c r="AF132" s="2">
        <f t="shared" si="58"/>
        <v>0</v>
      </c>
      <c r="AG132" s="2">
        <f t="shared" si="58"/>
        <v>0</v>
      </c>
      <c r="AH132" s="2">
        <f t="shared" si="58"/>
        <v>0</v>
      </c>
      <c r="AI132" s="2">
        <f t="shared" si="58"/>
        <v>0</v>
      </c>
      <c r="AJ132" s="2">
        <f t="shared" si="58"/>
        <v>0</v>
      </c>
      <c r="AK132" s="2">
        <f t="shared" si="58"/>
        <v>0</v>
      </c>
      <c r="AL132" s="2">
        <f t="shared" si="58"/>
        <v>0</v>
      </c>
      <c r="AM132" s="2">
        <f t="shared" si="58"/>
        <v>0</v>
      </c>
      <c r="AN132" s="2">
        <f t="shared" si="58"/>
        <v>0</v>
      </c>
      <c r="AO132" s="2">
        <f t="shared" si="58"/>
        <v>0</v>
      </c>
      <c r="AP132" s="2">
        <f t="shared" si="58"/>
        <v>0</v>
      </c>
      <c r="AQ132" s="2">
        <f t="shared" si="58"/>
        <v>0</v>
      </c>
      <c r="AR132" s="2">
        <f t="shared" si="58"/>
        <v>0</v>
      </c>
      <c r="AS132" s="2">
        <f t="shared" si="58"/>
        <v>0</v>
      </c>
      <c r="AT132" s="2">
        <f t="shared" si="58"/>
        <v>0</v>
      </c>
      <c r="AU132" s="2">
        <f t="shared" si="58"/>
        <v>0</v>
      </c>
      <c r="AV132" s="2">
        <f t="shared" si="58"/>
        <v>0</v>
      </c>
      <c r="AW132" s="2">
        <f t="shared" si="58"/>
        <v>0</v>
      </c>
      <c r="AX132" s="2">
        <f t="shared" si="58"/>
        <v>0</v>
      </c>
      <c r="AY132" s="2">
        <f t="shared" si="58"/>
        <v>0</v>
      </c>
      <c r="AZ132" s="2">
        <f t="shared" si="58"/>
        <v>0</v>
      </c>
      <c r="BA132" s="2">
        <f t="shared" si="58"/>
        <v>0</v>
      </c>
      <c r="BB132" s="2">
        <f t="shared" si="58"/>
        <v>0</v>
      </c>
      <c r="BC132" s="2">
        <f t="shared" si="58"/>
        <v>0</v>
      </c>
      <c r="BD132" s="2">
        <f t="shared" si="58"/>
        <v>0</v>
      </c>
      <c r="BE132" s="2">
        <f t="shared" si="58"/>
        <v>0</v>
      </c>
      <c r="BF132" s="2">
        <f t="shared" si="58"/>
        <v>0</v>
      </c>
      <c r="BG132" s="2">
        <f t="shared" si="58"/>
        <v>0</v>
      </c>
      <c r="BH132" s="2">
        <f t="shared" si="58"/>
        <v>0</v>
      </c>
      <c r="BI132" s="2">
        <f t="shared" si="58"/>
        <v>0</v>
      </c>
      <c r="BJ132" s="2">
        <f t="shared" si="58"/>
        <v>0</v>
      </c>
      <c r="BK132" s="2">
        <f t="shared" si="58"/>
        <v>0</v>
      </c>
      <c r="BL132" s="2">
        <f t="shared" si="58"/>
        <v>0</v>
      </c>
      <c r="BM132" s="2">
        <f t="shared" si="58"/>
        <v>0</v>
      </c>
      <c r="BN132" s="2">
        <f t="shared" si="58"/>
        <v>0</v>
      </c>
      <c r="BO132" s="2">
        <f t="shared" si="58"/>
        <v>0</v>
      </c>
      <c r="BP132" s="2">
        <f t="shared" si="58"/>
        <v>0</v>
      </c>
      <c r="BQ132" s="2">
        <f t="shared" si="58"/>
        <v>0</v>
      </c>
    </row>
    <row r="133" spans="1:69" outlineLevel="1"/>
    <row r="134" spans="1:69" outlineLevel="1"/>
    <row r="135" spans="1:69" outlineLevel="1">
      <c r="B135" s="28" t="s">
        <v>139</v>
      </c>
    </row>
    <row r="136" spans="1:69" outlineLevel="2">
      <c r="E136" s="2" t="str">
        <f t="shared" ref="E136:BQ136" si="59" xml:space="preserve">  E$37</f>
        <v>Period number</v>
      </c>
      <c r="F136" s="2">
        <f t="shared" si="59"/>
        <v>0</v>
      </c>
      <c r="G136" s="2">
        <f t="shared" si="59"/>
        <v>0</v>
      </c>
      <c r="H136" s="2">
        <f t="shared" si="59"/>
        <v>1830</v>
      </c>
      <c r="I136" s="2">
        <f t="shared" si="59"/>
        <v>0</v>
      </c>
      <c r="J136" s="2">
        <f t="shared" si="59"/>
        <v>1</v>
      </c>
      <c r="K136" s="2">
        <f t="shared" si="59"/>
        <v>2</v>
      </c>
      <c r="L136" s="2">
        <f t="shared" si="59"/>
        <v>3</v>
      </c>
      <c r="M136" s="2">
        <f t="shared" si="59"/>
        <v>4</v>
      </c>
      <c r="N136" s="2">
        <f t="shared" si="59"/>
        <v>5</v>
      </c>
      <c r="O136" s="2">
        <f t="shared" si="59"/>
        <v>6</v>
      </c>
      <c r="P136" s="2">
        <f t="shared" si="59"/>
        <v>7</v>
      </c>
      <c r="Q136" s="2">
        <f t="shared" si="59"/>
        <v>8</v>
      </c>
      <c r="R136" s="2">
        <f t="shared" si="59"/>
        <v>9</v>
      </c>
      <c r="S136" s="2">
        <f t="shared" si="59"/>
        <v>10</v>
      </c>
      <c r="T136" s="2">
        <f t="shared" si="59"/>
        <v>11</v>
      </c>
      <c r="U136" s="2">
        <f t="shared" si="59"/>
        <v>12</v>
      </c>
      <c r="V136" s="2">
        <f t="shared" si="59"/>
        <v>13</v>
      </c>
      <c r="W136" s="2">
        <f t="shared" si="59"/>
        <v>14</v>
      </c>
      <c r="X136" s="2">
        <f t="shared" si="59"/>
        <v>15</v>
      </c>
      <c r="Y136" s="2">
        <f t="shared" si="59"/>
        <v>16</v>
      </c>
      <c r="Z136" s="2">
        <f t="shared" si="59"/>
        <v>17</v>
      </c>
      <c r="AA136" s="2">
        <f t="shared" si="59"/>
        <v>18</v>
      </c>
      <c r="AB136" s="2">
        <f t="shared" si="59"/>
        <v>19</v>
      </c>
      <c r="AC136" s="2">
        <f t="shared" si="59"/>
        <v>20</v>
      </c>
      <c r="AD136" s="2">
        <f t="shared" si="59"/>
        <v>21</v>
      </c>
      <c r="AE136" s="2">
        <f t="shared" si="59"/>
        <v>22</v>
      </c>
      <c r="AF136" s="2">
        <f t="shared" si="59"/>
        <v>23</v>
      </c>
      <c r="AG136" s="2">
        <f t="shared" si="59"/>
        <v>24</v>
      </c>
      <c r="AH136" s="2">
        <f t="shared" si="59"/>
        <v>25</v>
      </c>
      <c r="AI136" s="2">
        <f t="shared" si="59"/>
        <v>26</v>
      </c>
      <c r="AJ136" s="2">
        <f t="shared" si="59"/>
        <v>27</v>
      </c>
      <c r="AK136" s="2">
        <f t="shared" si="59"/>
        <v>28</v>
      </c>
      <c r="AL136" s="2">
        <f t="shared" si="59"/>
        <v>29</v>
      </c>
      <c r="AM136" s="2">
        <f t="shared" si="59"/>
        <v>30</v>
      </c>
      <c r="AN136" s="2">
        <f t="shared" si="59"/>
        <v>31</v>
      </c>
      <c r="AO136" s="2">
        <f t="shared" si="59"/>
        <v>32</v>
      </c>
      <c r="AP136" s="2">
        <f t="shared" si="59"/>
        <v>33</v>
      </c>
      <c r="AQ136" s="2">
        <f t="shared" si="59"/>
        <v>34</v>
      </c>
      <c r="AR136" s="2">
        <f t="shared" si="59"/>
        <v>35</v>
      </c>
      <c r="AS136" s="2">
        <f t="shared" si="59"/>
        <v>36</v>
      </c>
      <c r="AT136" s="2">
        <f t="shared" si="59"/>
        <v>37</v>
      </c>
      <c r="AU136" s="2">
        <f t="shared" si="59"/>
        <v>38</v>
      </c>
      <c r="AV136" s="2">
        <f t="shared" si="59"/>
        <v>39</v>
      </c>
      <c r="AW136" s="2">
        <f t="shared" si="59"/>
        <v>40</v>
      </c>
      <c r="AX136" s="2">
        <f t="shared" si="59"/>
        <v>41</v>
      </c>
      <c r="AY136" s="2">
        <f t="shared" si="59"/>
        <v>42</v>
      </c>
      <c r="AZ136" s="2">
        <f t="shared" si="59"/>
        <v>43</v>
      </c>
      <c r="BA136" s="2">
        <f t="shared" si="59"/>
        <v>44</v>
      </c>
      <c r="BB136" s="2">
        <f t="shared" si="59"/>
        <v>45</v>
      </c>
      <c r="BC136" s="2">
        <f t="shared" si="59"/>
        <v>46</v>
      </c>
      <c r="BD136" s="2">
        <f t="shared" si="59"/>
        <v>47</v>
      </c>
      <c r="BE136" s="2">
        <f t="shared" si="59"/>
        <v>48</v>
      </c>
      <c r="BF136" s="2">
        <f t="shared" si="59"/>
        <v>49</v>
      </c>
      <c r="BG136" s="2">
        <f t="shared" si="59"/>
        <v>50</v>
      </c>
      <c r="BH136" s="2">
        <f t="shared" si="59"/>
        <v>51</v>
      </c>
      <c r="BI136" s="2">
        <f t="shared" si="59"/>
        <v>52</v>
      </c>
      <c r="BJ136" s="2">
        <f t="shared" si="59"/>
        <v>53</v>
      </c>
      <c r="BK136" s="2">
        <f t="shared" si="59"/>
        <v>54</v>
      </c>
      <c r="BL136" s="2">
        <f t="shared" si="59"/>
        <v>55</v>
      </c>
      <c r="BM136" s="2">
        <f t="shared" si="59"/>
        <v>56</v>
      </c>
      <c r="BN136" s="2">
        <f t="shared" si="59"/>
        <v>57</v>
      </c>
      <c r="BO136" s="2">
        <f t="shared" si="59"/>
        <v>58</v>
      </c>
      <c r="BP136" s="2">
        <f t="shared" si="59"/>
        <v>59</v>
      </c>
      <c r="BQ136" s="2">
        <f t="shared" si="59"/>
        <v>60</v>
      </c>
    </row>
    <row r="137" spans="1:69" outlineLevel="2">
      <c r="E137" s="2" t="str">
        <f t="shared" ref="E137:BQ137" si="60" xml:space="preserve">  E$132</f>
        <v>First Annual % increase in operating costs escalation flag</v>
      </c>
      <c r="F137" s="2">
        <f t="shared" si="60"/>
        <v>0</v>
      </c>
      <c r="G137" s="2" t="str">
        <f t="shared" si="60"/>
        <v>flag</v>
      </c>
      <c r="H137" s="2">
        <f t="shared" si="60"/>
        <v>1</v>
      </c>
      <c r="I137" s="2">
        <f t="shared" si="60"/>
        <v>0</v>
      </c>
      <c r="J137" s="2">
        <f t="shared" si="60"/>
        <v>1</v>
      </c>
      <c r="K137" s="2">
        <f t="shared" si="60"/>
        <v>0</v>
      </c>
      <c r="L137" s="2">
        <f t="shared" si="60"/>
        <v>0</v>
      </c>
      <c r="M137" s="2">
        <f t="shared" si="60"/>
        <v>0</v>
      </c>
      <c r="N137" s="2">
        <f t="shared" si="60"/>
        <v>0</v>
      </c>
      <c r="O137" s="2">
        <f t="shared" si="60"/>
        <v>0</v>
      </c>
      <c r="P137" s="2">
        <f t="shared" si="60"/>
        <v>0</v>
      </c>
      <c r="Q137" s="2">
        <f t="shared" si="60"/>
        <v>0</v>
      </c>
      <c r="R137" s="2">
        <f t="shared" si="60"/>
        <v>0</v>
      </c>
      <c r="S137" s="2">
        <f t="shared" si="60"/>
        <v>0</v>
      </c>
      <c r="T137" s="2">
        <f t="shared" si="60"/>
        <v>0</v>
      </c>
      <c r="U137" s="2">
        <f t="shared" si="60"/>
        <v>0</v>
      </c>
      <c r="V137" s="2">
        <f t="shared" si="60"/>
        <v>0</v>
      </c>
      <c r="W137" s="2">
        <f t="shared" si="60"/>
        <v>0</v>
      </c>
      <c r="X137" s="2">
        <f t="shared" si="60"/>
        <v>0</v>
      </c>
      <c r="Y137" s="2">
        <f t="shared" si="60"/>
        <v>0</v>
      </c>
      <c r="Z137" s="2">
        <f t="shared" si="60"/>
        <v>0</v>
      </c>
      <c r="AA137" s="2">
        <f t="shared" si="60"/>
        <v>0</v>
      </c>
      <c r="AB137" s="2">
        <f t="shared" si="60"/>
        <v>0</v>
      </c>
      <c r="AC137" s="2">
        <f t="shared" si="60"/>
        <v>0</v>
      </c>
      <c r="AD137" s="2">
        <f t="shared" si="60"/>
        <v>0</v>
      </c>
      <c r="AE137" s="2">
        <f t="shared" si="60"/>
        <v>0</v>
      </c>
      <c r="AF137" s="2">
        <f t="shared" si="60"/>
        <v>0</v>
      </c>
      <c r="AG137" s="2">
        <f t="shared" si="60"/>
        <v>0</v>
      </c>
      <c r="AH137" s="2">
        <f t="shared" si="60"/>
        <v>0</v>
      </c>
      <c r="AI137" s="2">
        <f t="shared" si="60"/>
        <v>0</v>
      </c>
      <c r="AJ137" s="2">
        <f t="shared" si="60"/>
        <v>0</v>
      </c>
      <c r="AK137" s="2">
        <f t="shared" si="60"/>
        <v>0</v>
      </c>
      <c r="AL137" s="2">
        <f t="shared" si="60"/>
        <v>0</v>
      </c>
      <c r="AM137" s="2">
        <f t="shared" si="60"/>
        <v>0</v>
      </c>
      <c r="AN137" s="2">
        <f t="shared" si="60"/>
        <v>0</v>
      </c>
      <c r="AO137" s="2">
        <f t="shared" si="60"/>
        <v>0</v>
      </c>
      <c r="AP137" s="2">
        <f t="shared" si="60"/>
        <v>0</v>
      </c>
      <c r="AQ137" s="2">
        <f t="shared" si="60"/>
        <v>0</v>
      </c>
      <c r="AR137" s="2">
        <f t="shared" si="60"/>
        <v>0</v>
      </c>
      <c r="AS137" s="2">
        <f t="shared" si="60"/>
        <v>0</v>
      </c>
      <c r="AT137" s="2">
        <f t="shared" si="60"/>
        <v>0</v>
      </c>
      <c r="AU137" s="2">
        <f t="shared" si="60"/>
        <v>0</v>
      </c>
      <c r="AV137" s="2">
        <f t="shared" si="60"/>
        <v>0</v>
      </c>
      <c r="AW137" s="2">
        <f t="shared" si="60"/>
        <v>0</v>
      </c>
      <c r="AX137" s="2">
        <f t="shared" si="60"/>
        <v>0</v>
      </c>
      <c r="AY137" s="2">
        <f t="shared" si="60"/>
        <v>0</v>
      </c>
      <c r="AZ137" s="2">
        <f t="shared" si="60"/>
        <v>0</v>
      </c>
      <c r="BA137" s="2">
        <f t="shared" si="60"/>
        <v>0</v>
      </c>
      <c r="BB137" s="2">
        <f t="shared" si="60"/>
        <v>0</v>
      </c>
      <c r="BC137" s="2">
        <f t="shared" si="60"/>
        <v>0</v>
      </c>
      <c r="BD137" s="2">
        <f t="shared" si="60"/>
        <v>0</v>
      </c>
      <c r="BE137" s="2">
        <f t="shared" si="60"/>
        <v>0</v>
      </c>
      <c r="BF137" s="2">
        <f t="shared" si="60"/>
        <v>0</v>
      </c>
      <c r="BG137" s="2">
        <f t="shared" si="60"/>
        <v>0</v>
      </c>
      <c r="BH137" s="2">
        <f t="shared" si="60"/>
        <v>0</v>
      </c>
      <c r="BI137" s="2">
        <f t="shared" si="60"/>
        <v>0</v>
      </c>
      <c r="BJ137" s="2">
        <f t="shared" si="60"/>
        <v>0</v>
      </c>
      <c r="BK137" s="2">
        <f t="shared" si="60"/>
        <v>0</v>
      </c>
      <c r="BL137" s="2">
        <f t="shared" si="60"/>
        <v>0</v>
      </c>
      <c r="BM137" s="2">
        <f t="shared" si="60"/>
        <v>0</v>
      </c>
      <c r="BN137" s="2">
        <f t="shared" si="60"/>
        <v>0</v>
      </c>
      <c r="BO137" s="2">
        <f t="shared" si="60"/>
        <v>0</v>
      </c>
      <c r="BP137" s="2">
        <f t="shared" si="60"/>
        <v>0</v>
      </c>
      <c r="BQ137" s="2">
        <f t="shared" si="60"/>
        <v>0</v>
      </c>
    </row>
    <row r="138" spans="1:69" outlineLevel="2">
      <c r="E138" s="52" t="s">
        <v>139</v>
      </c>
      <c r="H138" s="2">
        <f xml:space="preserve"> SUM( J138:BQ138 )</f>
        <v>1</v>
      </c>
      <c r="J138" s="2">
        <f t="shared" ref="J138:BQ138" si="61" xml:space="preserve">  J136 * J137</f>
        <v>1</v>
      </c>
      <c r="K138" s="2">
        <f t="shared" si="61"/>
        <v>0</v>
      </c>
      <c r="L138" s="2">
        <f t="shared" si="61"/>
        <v>0</v>
      </c>
      <c r="M138" s="2">
        <f t="shared" si="61"/>
        <v>0</v>
      </c>
      <c r="N138" s="2">
        <f t="shared" si="61"/>
        <v>0</v>
      </c>
      <c r="O138" s="2">
        <f t="shared" si="61"/>
        <v>0</v>
      </c>
      <c r="P138" s="2">
        <f t="shared" si="61"/>
        <v>0</v>
      </c>
      <c r="Q138" s="2">
        <f t="shared" si="61"/>
        <v>0</v>
      </c>
      <c r="R138" s="2">
        <f t="shared" si="61"/>
        <v>0</v>
      </c>
      <c r="S138" s="2">
        <f t="shared" si="61"/>
        <v>0</v>
      </c>
      <c r="T138" s="2">
        <f t="shared" si="61"/>
        <v>0</v>
      </c>
      <c r="U138" s="2">
        <f t="shared" si="61"/>
        <v>0</v>
      </c>
      <c r="V138" s="2">
        <f t="shared" si="61"/>
        <v>0</v>
      </c>
      <c r="W138" s="2">
        <f t="shared" si="61"/>
        <v>0</v>
      </c>
      <c r="X138" s="2">
        <f t="shared" si="61"/>
        <v>0</v>
      </c>
      <c r="Y138" s="2">
        <f t="shared" si="61"/>
        <v>0</v>
      </c>
      <c r="Z138" s="2">
        <f t="shared" si="61"/>
        <v>0</v>
      </c>
      <c r="AA138" s="2">
        <f t="shared" si="61"/>
        <v>0</v>
      </c>
      <c r="AB138" s="2">
        <f t="shared" si="61"/>
        <v>0</v>
      </c>
      <c r="AC138" s="2">
        <f t="shared" si="61"/>
        <v>0</v>
      </c>
      <c r="AD138" s="2">
        <f t="shared" si="61"/>
        <v>0</v>
      </c>
      <c r="AE138" s="2">
        <f t="shared" si="61"/>
        <v>0</v>
      </c>
      <c r="AF138" s="2">
        <f t="shared" si="61"/>
        <v>0</v>
      </c>
      <c r="AG138" s="2">
        <f t="shared" si="61"/>
        <v>0</v>
      </c>
      <c r="AH138" s="2">
        <f t="shared" si="61"/>
        <v>0</v>
      </c>
      <c r="AI138" s="2">
        <f t="shared" si="61"/>
        <v>0</v>
      </c>
      <c r="AJ138" s="2">
        <f t="shared" si="61"/>
        <v>0</v>
      </c>
      <c r="AK138" s="2">
        <f t="shared" si="61"/>
        <v>0</v>
      </c>
      <c r="AL138" s="2">
        <f t="shared" si="61"/>
        <v>0</v>
      </c>
      <c r="AM138" s="2">
        <f t="shared" si="61"/>
        <v>0</v>
      </c>
      <c r="AN138" s="2">
        <f t="shared" si="61"/>
        <v>0</v>
      </c>
      <c r="AO138" s="2">
        <f t="shared" si="61"/>
        <v>0</v>
      </c>
      <c r="AP138" s="2">
        <f t="shared" si="61"/>
        <v>0</v>
      </c>
      <c r="AQ138" s="2">
        <f t="shared" si="61"/>
        <v>0</v>
      </c>
      <c r="AR138" s="2">
        <f t="shared" si="61"/>
        <v>0</v>
      </c>
      <c r="AS138" s="2">
        <f t="shared" si="61"/>
        <v>0</v>
      </c>
      <c r="AT138" s="2">
        <f t="shared" si="61"/>
        <v>0</v>
      </c>
      <c r="AU138" s="2">
        <f t="shared" si="61"/>
        <v>0</v>
      </c>
      <c r="AV138" s="2">
        <f t="shared" si="61"/>
        <v>0</v>
      </c>
      <c r="AW138" s="2">
        <f t="shared" si="61"/>
        <v>0</v>
      </c>
      <c r="AX138" s="2">
        <f t="shared" si="61"/>
        <v>0</v>
      </c>
      <c r="AY138" s="2">
        <f t="shared" si="61"/>
        <v>0</v>
      </c>
      <c r="AZ138" s="2">
        <f t="shared" si="61"/>
        <v>0</v>
      </c>
      <c r="BA138" s="2">
        <f t="shared" si="61"/>
        <v>0</v>
      </c>
      <c r="BB138" s="2">
        <f t="shared" si="61"/>
        <v>0</v>
      </c>
      <c r="BC138" s="2">
        <f t="shared" si="61"/>
        <v>0</v>
      </c>
      <c r="BD138" s="2">
        <f t="shared" si="61"/>
        <v>0</v>
      </c>
      <c r="BE138" s="2">
        <f t="shared" si="61"/>
        <v>0</v>
      </c>
      <c r="BF138" s="2">
        <f t="shared" si="61"/>
        <v>0</v>
      </c>
      <c r="BG138" s="2">
        <f t="shared" si="61"/>
        <v>0</v>
      </c>
      <c r="BH138" s="2">
        <f t="shared" si="61"/>
        <v>0</v>
      </c>
      <c r="BI138" s="2">
        <f t="shared" si="61"/>
        <v>0</v>
      </c>
      <c r="BJ138" s="2">
        <f t="shared" si="61"/>
        <v>0</v>
      </c>
      <c r="BK138" s="2">
        <f t="shared" si="61"/>
        <v>0</v>
      </c>
      <c r="BL138" s="2">
        <f t="shared" si="61"/>
        <v>0</v>
      </c>
      <c r="BM138" s="2">
        <f t="shared" si="61"/>
        <v>0</v>
      </c>
      <c r="BN138" s="2">
        <f t="shared" si="61"/>
        <v>0</v>
      </c>
      <c r="BO138" s="2">
        <f t="shared" si="61"/>
        <v>0</v>
      </c>
      <c r="BP138" s="2">
        <f t="shared" si="61"/>
        <v>0</v>
      </c>
      <c r="BQ138" s="2">
        <f t="shared" si="61"/>
        <v>0</v>
      </c>
    </row>
    <row r="139" spans="1:69" outlineLevel="1"/>
    <row r="140" spans="1:69" outlineLevel="1"/>
    <row r="141" spans="1:69" outlineLevel="1">
      <c r="B141" s="28" t="s">
        <v>186</v>
      </c>
    </row>
    <row r="142" spans="1:69" outlineLevel="2">
      <c r="E142" s="2" t="str">
        <f t="shared" ref="E142:BQ142" si="62" xml:space="preserve">  E$138</f>
        <v>First Annual % increase in operating costs escalation period</v>
      </c>
      <c r="F142" s="2">
        <f t="shared" si="62"/>
        <v>0</v>
      </c>
      <c r="G142" s="2">
        <f t="shared" si="62"/>
        <v>0</v>
      </c>
      <c r="H142" s="2">
        <f t="shared" si="62"/>
        <v>1</v>
      </c>
      <c r="I142" s="2">
        <f t="shared" si="62"/>
        <v>0</v>
      </c>
      <c r="J142" s="2">
        <f t="shared" si="62"/>
        <v>1</v>
      </c>
      <c r="K142" s="2">
        <f t="shared" si="62"/>
        <v>0</v>
      </c>
      <c r="L142" s="2">
        <f t="shared" si="62"/>
        <v>0</v>
      </c>
      <c r="M142" s="2">
        <f t="shared" si="62"/>
        <v>0</v>
      </c>
      <c r="N142" s="2">
        <f t="shared" si="62"/>
        <v>0</v>
      </c>
      <c r="O142" s="2">
        <f t="shared" si="62"/>
        <v>0</v>
      </c>
      <c r="P142" s="2">
        <f t="shared" si="62"/>
        <v>0</v>
      </c>
      <c r="Q142" s="2">
        <f t="shared" si="62"/>
        <v>0</v>
      </c>
      <c r="R142" s="2">
        <f t="shared" si="62"/>
        <v>0</v>
      </c>
      <c r="S142" s="2">
        <f t="shared" si="62"/>
        <v>0</v>
      </c>
      <c r="T142" s="2">
        <f t="shared" si="62"/>
        <v>0</v>
      </c>
      <c r="U142" s="2">
        <f t="shared" si="62"/>
        <v>0</v>
      </c>
      <c r="V142" s="2">
        <f t="shared" si="62"/>
        <v>0</v>
      </c>
      <c r="W142" s="2">
        <f t="shared" si="62"/>
        <v>0</v>
      </c>
      <c r="X142" s="2">
        <f t="shared" si="62"/>
        <v>0</v>
      </c>
      <c r="Y142" s="2">
        <f t="shared" si="62"/>
        <v>0</v>
      </c>
      <c r="Z142" s="2">
        <f t="shared" si="62"/>
        <v>0</v>
      </c>
      <c r="AA142" s="2">
        <f t="shared" si="62"/>
        <v>0</v>
      </c>
      <c r="AB142" s="2">
        <f t="shared" si="62"/>
        <v>0</v>
      </c>
      <c r="AC142" s="2">
        <f t="shared" si="62"/>
        <v>0</v>
      </c>
      <c r="AD142" s="2">
        <f t="shared" si="62"/>
        <v>0</v>
      </c>
      <c r="AE142" s="2">
        <f t="shared" si="62"/>
        <v>0</v>
      </c>
      <c r="AF142" s="2">
        <f t="shared" si="62"/>
        <v>0</v>
      </c>
      <c r="AG142" s="2">
        <f t="shared" si="62"/>
        <v>0</v>
      </c>
      <c r="AH142" s="2">
        <f t="shared" si="62"/>
        <v>0</v>
      </c>
      <c r="AI142" s="2">
        <f t="shared" si="62"/>
        <v>0</v>
      </c>
      <c r="AJ142" s="2">
        <f t="shared" si="62"/>
        <v>0</v>
      </c>
      <c r="AK142" s="2">
        <f t="shared" si="62"/>
        <v>0</v>
      </c>
      <c r="AL142" s="2">
        <f t="shared" si="62"/>
        <v>0</v>
      </c>
      <c r="AM142" s="2">
        <f t="shared" si="62"/>
        <v>0</v>
      </c>
      <c r="AN142" s="2">
        <f t="shared" si="62"/>
        <v>0</v>
      </c>
      <c r="AO142" s="2">
        <f t="shared" si="62"/>
        <v>0</v>
      </c>
      <c r="AP142" s="2">
        <f t="shared" si="62"/>
        <v>0</v>
      </c>
      <c r="AQ142" s="2">
        <f t="shared" si="62"/>
        <v>0</v>
      </c>
      <c r="AR142" s="2">
        <f t="shared" si="62"/>
        <v>0</v>
      </c>
      <c r="AS142" s="2">
        <f t="shared" si="62"/>
        <v>0</v>
      </c>
      <c r="AT142" s="2">
        <f t="shared" si="62"/>
        <v>0</v>
      </c>
      <c r="AU142" s="2">
        <f t="shared" si="62"/>
        <v>0</v>
      </c>
      <c r="AV142" s="2">
        <f t="shared" si="62"/>
        <v>0</v>
      </c>
      <c r="AW142" s="2">
        <f t="shared" si="62"/>
        <v>0</v>
      </c>
      <c r="AX142" s="2">
        <f t="shared" si="62"/>
        <v>0</v>
      </c>
      <c r="AY142" s="2">
        <f t="shared" si="62"/>
        <v>0</v>
      </c>
      <c r="AZ142" s="2">
        <f t="shared" si="62"/>
        <v>0</v>
      </c>
      <c r="BA142" s="2">
        <f t="shared" si="62"/>
        <v>0</v>
      </c>
      <c r="BB142" s="2">
        <f t="shared" si="62"/>
        <v>0</v>
      </c>
      <c r="BC142" s="2">
        <f t="shared" si="62"/>
        <v>0</v>
      </c>
      <c r="BD142" s="2">
        <f t="shared" si="62"/>
        <v>0</v>
      </c>
      <c r="BE142" s="2">
        <f t="shared" si="62"/>
        <v>0</v>
      </c>
      <c r="BF142" s="2">
        <f t="shared" si="62"/>
        <v>0</v>
      </c>
      <c r="BG142" s="2">
        <f t="shared" si="62"/>
        <v>0</v>
      </c>
      <c r="BH142" s="2">
        <f t="shared" si="62"/>
        <v>0</v>
      </c>
      <c r="BI142" s="2">
        <f t="shared" si="62"/>
        <v>0</v>
      </c>
      <c r="BJ142" s="2">
        <f t="shared" si="62"/>
        <v>0</v>
      </c>
      <c r="BK142" s="2">
        <f t="shared" si="62"/>
        <v>0</v>
      </c>
      <c r="BL142" s="2">
        <f t="shared" si="62"/>
        <v>0</v>
      </c>
      <c r="BM142" s="2">
        <f t="shared" si="62"/>
        <v>0</v>
      </c>
      <c r="BN142" s="2">
        <f t="shared" si="62"/>
        <v>0</v>
      </c>
      <c r="BO142" s="2">
        <f t="shared" si="62"/>
        <v>0</v>
      </c>
      <c r="BP142" s="2">
        <f t="shared" si="62"/>
        <v>0</v>
      </c>
      <c r="BQ142" s="2">
        <f t="shared" si="62"/>
        <v>0</v>
      </c>
    </row>
    <row r="143" spans="1:69" outlineLevel="2">
      <c r="E143" s="52" t="s">
        <v>186</v>
      </c>
      <c r="F143" s="2">
        <f xml:space="preserve">  SUM( $J142:$BQ142 )</f>
        <v>1</v>
      </c>
      <c r="M143" s="2"/>
    </row>
    <row r="144" spans="1:69" outlineLevel="1"/>
    <row r="145" spans="1:69" outlineLevel="1"/>
    <row r="146" spans="1:69" outlineLevel="1">
      <c r="B146" s="28" t="s">
        <v>164</v>
      </c>
    </row>
    <row r="147" spans="1:69" outlineLevel="2">
      <c r="E147" s="2" t="str">
        <f t="shared" ref="E147:G147" si="63" xml:space="preserve">  E$143</f>
        <v>Period of first Annual % increase in operating costs escalation</v>
      </c>
      <c r="F147" s="2">
        <f t="shared" si="63"/>
        <v>1</v>
      </c>
      <c r="G147" s="2">
        <f t="shared" si="63"/>
        <v>0</v>
      </c>
      <c r="M147" s="2"/>
    </row>
    <row r="148" spans="1:69" outlineLevel="2">
      <c r="A148" s="21"/>
      <c r="B148" s="21"/>
      <c r="C148" s="33"/>
      <c r="D148" s="34"/>
      <c r="E148" s="3" t="str">
        <f xml:space="preserve">  InpC!E$40</f>
        <v>Annual % increase in operating costs escalation frequency</v>
      </c>
      <c r="F148" s="3">
        <f xml:space="preserve">  InpC!F$40</f>
        <v>1</v>
      </c>
      <c r="G148" s="3" t="str">
        <f xml:space="preserve">  InpC!G$40</f>
        <v>month</v>
      </c>
      <c r="M148" s="2"/>
    </row>
    <row r="149" spans="1:69" outlineLevel="2">
      <c r="A149" s="21"/>
      <c r="B149" s="21"/>
      <c r="C149" s="33"/>
      <c r="D149" s="34"/>
      <c r="E149" s="3" t="str">
        <f xml:space="preserve">  InpC!E$41</f>
        <v>Months per period (Primary)</v>
      </c>
      <c r="F149" s="3">
        <f xml:space="preserve">  InpC!F$41</f>
        <v>1</v>
      </c>
      <c r="G149" s="3" t="str">
        <f xml:space="preserve">  InpC!G$41</f>
        <v>month</v>
      </c>
      <c r="M149" s="2"/>
    </row>
    <row r="150" spans="1:69" outlineLevel="2">
      <c r="E150" s="2" t="str">
        <f t="shared" ref="E150:BQ150" si="64" xml:space="preserve">  E$37</f>
        <v>Period number</v>
      </c>
      <c r="F150" s="2">
        <f t="shared" si="64"/>
        <v>0</v>
      </c>
      <c r="G150" s="2">
        <f t="shared" si="64"/>
        <v>0</v>
      </c>
      <c r="H150" s="2">
        <f t="shared" si="64"/>
        <v>1830</v>
      </c>
      <c r="I150" s="2">
        <f t="shared" si="64"/>
        <v>0</v>
      </c>
      <c r="J150" s="2">
        <f t="shared" si="64"/>
        <v>1</v>
      </c>
      <c r="K150" s="2">
        <f t="shared" si="64"/>
        <v>2</v>
      </c>
      <c r="L150" s="2">
        <f t="shared" si="64"/>
        <v>3</v>
      </c>
      <c r="M150" s="2">
        <f t="shared" si="64"/>
        <v>4</v>
      </c>
      <c r="N150" s="2">
        <f t="shared" si="64"/>
        <v>5</v>
      </c>
      <c r="O150" s="2">
        <f t="shared" si="64"/>
        <v>6</v>
      </c>
      <c r="P150" s="2">
        <f t="shared" si="64"/>
        <v>7</v>
      </c>
      <c r="Q150" s="2">
        <f t="shared" si="64"/>
        <v>8</v>
      </c>
      <c r="R150" s="2">
        <f t="shared" si="64"/>
        <v>9</v>
      </c>
      <c r="S150" s="2">
        <f t="shared" si="64"/>
        <v>10</v>
      </c>
      <c r="T150" s="2">
        <f t="shared" si="64"/>
        <v>11</v>
      </c>
      <c r="U150" s="2">
        <f t="shared" si="64"/>
        <v>12</v>
      </c>
      <c r="V150" s="2">
        <f t="shared" si="64"/>
        <v>13</v>
      </c>
      <c r="W150" s="2">
        <f t="shared" si="64"/>
        <v>14</v>
      </c>
      <c r="X150" s="2">
        <f t="shared" si="64"/>
        <v>15</v>
      </c>
      <c r="Y150" s="2">
        <f t="shared" si="64"/>
        <v>16</v>
      </c>
      <c r="Z150" s="2">
        <f t="shared" si="64"/>
        <v>17</v>
      </c>
      <c r="AA150" s="2">
        <f t="shared" si="64"/>
        <v>18</v>
      </c>
      <c r="AB150" s="2">
        <f t="shared" si="64"/>
        <v>19</v>
      </c>
      <c r="AC150" s="2">
        <f t="shared" si="64"/>
        <v>20</v>
      </c>
      <c r="AD150" s="2">
        <f t="shared" si="64"/>
        <v>21</v>
      </c>
      <c r="AE150" s="2">
        <f t="shared" si="64"/>
        <v>22</v>
      </c>
      <c r="AF150" s="2">
        <f t="shared" si="64"/>
        <v>23</v>
      </c>
      <c r="AG150" s="2">
        <f t="shared" si="64"/>
        <v>24</v>
      </c>
      <c r="AH150" s="2">
        <f t="shared" si="64"/>
        <v>25</v>
      </c>
      <c r="AI150" s="2">
        <f t="shared" si="64"/>
        <v>26</v>
      </c>
      <c r="AJ150" s="2">
        <f t="shared" si="64"/>
        <v>27</v>
      </c>
      <c r="AK150" s="2">
        <f t="shared" si="64"/>
        <v>28</v>
      </c>
      <c r="AL150" s="2">
        <f t="shared" si="64"/>
        <v>29</v>
      </c>
      <c r="AM150" s="2">
        <f t="shared" si="64"/>
        <v>30</v>
      </c>
      <c r="AN150" s="2">
        <f t="shared" si="64"/>
        <v>31</v>
      </c>
      <c r="AO150" s="2">
        <f t="shared" si="64"/>
        <v>32</v>
      </c>
      <c r="AP150" s="2">
        <f t="shared" si="64"/>
        <v>33</v>
      </c>
      <c r="AQ150" s="2">
        <f t="shared" si="64"/>
        <v>34</v>
      </c>
      <c r="AR150" s="2">
        <f t="shared" si="64"/>
        <v>35</v>
      </c>
      <c r="AS150" s="2">
        <f t="shared" si="64"/>
        <v>36</v>
      </c>
      <c r="AT150" s="2">
        <f t="shared" si="64"/>
        <v>37</v>
      </c>
      <c r="AU150" s="2">
        <f t="shared" si="64"/>
        <v>38</v>
      </c>
      <c r="AV150" s="2">
        <f t="shared" si="64"/>
        <v>39</v>
      </c>
      <c r="AW150" s="2">
        <f t="shared" si="64"/>
        <v>40</v>
      </c>
      <c r="AX150" s="2">
        <f t="shared" si="64"/>
        <v>41</v>
      </c>
      <c r="AY150" s="2">
        <f t="shared" si="64"/>
        <v>42</v>
      </c>
      <c r="AZ150" s="2">
        <f t="shared" si="64"/>
        <v>43</v>
      </c>
      <c r="BA150" s="2">
        <f t="shared" si="64"/>
        <v>44</v>
      </c>
      <c r="BB150" s="2">
        <f t="shared" si="64"/>
        <v>45</v>
      </c>
      <c r="BC150" s="2">
        <f t="shared" si="64"/>
        <v>46</v>
      </c>
      <c r="BD150" s="2">
        <f t="shared" si="64"/>
        <v>47</v>
      </c>
      <c r="BE150" s="2">
        <f t="shared" si="64"/>
        <v>48</v>
      </c>
      <c r="BF150" s="2">
        <f t="shared" si="64"/>
        <v>49</v>
      </c>
      <c r="BG150" s="2">
        <f t="shared" si="64"/>
        <v>50</v>
      </c>
      <c r="BH150" s="2">
        <f t="shared" si="64"/>
        <v>51</v>
      </c>
      <c r="BI150" s="2">
        <f t="shared" si="64"/>
        <v>52</v>
      </c>
      <c r="BJ150" s="2">
        <f t="shared" si="64"/>
        <v>53</v>
      </c>
      <c r="BK150" s="2">
        <f t="shared" si="64"/>
        <v>54</v>
      </c>
      <c r="BL150" s="2">
        <f t="shared" si="64"/>
        <v>55</v>
      </c>
      <c r="BM150" s="2">
        <f t="shared" si="64"/>
        <v>56</v>
      </c>
      <c r="BN150" s="2">
        <f t="shared" si="64"/>
        <v>57</v>
      </c>
      <c r="BO150" s="2">
        <f t="shared" si="64"/>
        <v>58</v>
      </c>
      <c r="BP150" s="2">
        <f t="shared" si="64"/>
        <v>59</v>
      </c>
      <c r="BQ150" s="2">
        <f t="shared" si="64"/>
        <v>60</v>
      </c>
    </row>
    <row r="151" spans="1:69" outlineLevel="2">
      <c r="E151" s="2" t="str">
        <f t="shared" ref="E151:BQ151" si="65" xml:space="preserve">  E$125</f>
        <v>Annual % increase in operating costs escalation duration flag</v>
      </c>
      <c r="F151" s="2">
        <f t="shared" si="65"/>
        <v>0</v>
      </c>
      <c r="G151" s="2" t="str">
        <f t="shared" si="65"/>
        <v>flag</v>
      </c>
      <c r="H151" s="2">
        <f t="shared" si="65"/>
        <v>60</v>
      </c>
      <c r="I151" s="2">
        <f t="shared" si="65"/>
        <v>0</v>
      </c>
      <c r="J151" s="2">
        <f t="shared" si="65"/>
        <v>1</v>
      </c>
      <c r="K151" s="2">
        <f t="shared" si="65"/>
        <v>1</v>
      </c>
      <c r="L151" s="2">
        <f t="shared" si="65"/>
        <v>1</v>
      </c>
      <c r="M151" s="2">
        <f t="shared" si="65"/>
        <v>1</v>
      </c>
      <c r="N151" s="2">
        <f t="shared" si="65"/>
        <v>1</v>
      </c>
      <c r="O151" s="2">
        <f t="shared" si="65"/>
        <v>1</v>
      </c>
      <c r="P151" s="2">
        <f t="shared" si="65"/>
        <v>1</v>
      </c>
      <c r="Q151" s="2">
        <f t="shared" si="65"/>
        <v>1</v>
      </c>
      <c r="R151" s="2">
        <f t="shared" si="65"/>
        <v>1</v>
      </c>
      <c r="S151" s="2">
        <f t="shared" si="65"/>
        <v>1</v>
      </c>
      <c r="T151" s="2">
        <f t="shared" si="65"/>
        <v>1</v>
      </c>
      <c r="U151" s="2">
        <f t="shared" si="65"/>
        <v>1</v>
      </c>
      <c r="V151" s="2">
        <f t="shared" si="65"/>
        <v>1</v>
      </c>
      <c r="W151" s="2">
        <f t="shared" si="65"/>
        <v>1</v>
      </c>
      <c r="X151" s="2">
        <f t="shared" si="65"/>
        <v>1</v>
      </c>
      <c r="Y151" s="2">
        <f t="shared" si="65"/>
        <v>1</v>
      </c>
      <c r="Z151" s="2">
        <f t="shared" si="65"/>
        <v>1</v>
      </c>
      <c r="AA151" s="2">
        <f t="shared" si="65"/>
        <v>1</v>
      </c>
      <c r="AB151" s="2">
        <f t="shared" si="65"/>
        <v>1</v>
      </c>
      <c r="AC151" s="2">
        <f t="shared" si="65"/>
        <v>1</v>
      </c>
      <c r="AD151" s="2">
        <f t="shared" si="65"/>
        <v>1</v>
      </c>
      <c r="AE151" s="2">
        <f t="shared" si="65"/>
        <v>1</v>
      </c>
      <c r="AF151" s="2">
        <f t="shared" si="65"/>
        <v>1</v>
      </c>
      <c r="AG151" s="2">
        <f t="shared" si="65"/>
        <v>1</v>
      </c>
      <c r="AH151" s="2">
        <f t="shared" si="65"/>
        <v>1</v>
      </c>
      <c r="AI151" s="2">
        <f t="shared" si="65"/>
        <v>1</v>
      </c>
      <c r="AJ151" s="2">
        <f t="shared" si="65"/>
        <v>1</v>
      </c>
      <c r="AK151" s="2">
        <f t="shared" si="65"/>
        <v>1</v>
      </c>
      <c r="AL151" s="2">
        <f t="shared" si="65"/>
        <v>1</v>
      </c>
      <c r="AM151" s="2">
        <f t="shared" si="65"/>
        <v>1</v>
      </c>
      <c r="AN151" s="2">
        <f t="shared" si="65"/>
        <v>1</v>
      </c>
      <c r="AO151" s="2">
        <f t="shared" si="65"/>
        <v>1</v>
      </c>
      <c r="AP151" s="2">
        <f t="shared" si="65"/>
        <v>1</v>
      </c>
      <c r="AQ151" s="2">
        <f t="shared" si="65"/>
        <v>1</v>
      </c>
      <c r="AR151" s="2">
        <f t="shared" si="65"/>
        <v>1</v>
      </c>
      <c r="AS151" s="2">
        <f t="shared" si="65"/>
        <v>1</v>
      </c>
      <c r="AT151" s="2">
        <f t="shared" si="65"/>
        <v>1</v>
      </c>
      <c r="AU151" s="2">
        <f t="shared" si="65"/>
        <v>1</v>
      </c>
      <c r="AV151" s="2">
        <f t="shared" si="65"/>
        <v>1</v>
      </c>
      <c r="AW151" s="2">
        <f t="shared" si="65"/>
        <v>1</v>
      </c>
      <c r="AX151" s="2">
        <f t="shared" si="65"/>
        <v>1</v>
      </c>
      <c r="AY151" s="2">
        <f t="shared" si="65"/>
        <v>1</v>
      </c>
      <c r="AZ151" s="2">
        <f t="shared" si="65"/>
        <v>1</v>
      </c>
      <c r="BA151" s="2">
        <f t="shared" si="65"/>
        <v>1</v>
      </c>
      <c r="BB151" s="2">
        <f t="shared" si="65"/>
        <v>1</v>
      </c>
      <c r="BC151" s="2">
        <f t="shared" si="65"/>
        <v>1</v>
      </c>
      <c r="BD151" s="2">
        <f t="shared" si="65"/>
        <v>1</v>
      </c>
      <c r="BE151" s="2">
        <f t="shared" si="65"/>
        <v>1</v>
      </c>
      <c r="BF151" s="2">
        <f t="shared" si="65"/>
        <v>1</v>
      </c>
      <c r="BG151" s="2">
        <f t="shared" si="65"/>
        <v>1</v>
      </c>
      <c r="BH151" s="2">
        <f t="shared" si="65"/>
        <v>1</v>
      </c>
      <c r="BI151" s="2">
        <f t="shared" si="65"/>
        <v>1</v>
      </c>
      <c r="BJ151" s="2">
        <f t="shared" si="65"/>
        <v>1</v>
      </c>
      <c r="BK151" s="2">
        <f t="shared" si="65"/>
        <v>1</v>
      </c>
      <c r="BL151" s="2">
        <f t="shared" si="65"/>
        <v>1</v>
      </c>
      <c r="BM151" s="2">
        <f t="shared" si="65"/>
        <v>1</v>
      </c>
      <c r="BN151" s="2">
        <f t="shared" si="65"/>
        <v>1</v>
      </c>
      <c r="BO151" s="2">
        <f t="shared" si="65"/>
        <v>1</v>
      </c>
      <c r="BP151" s="2">
        <f t="shared" si="65"/>
        <v>1</v>
      </c>
      <c r="BQ151" s="2">
        <f t="shared" si="65"/>
        <v>1</v>
      </c>
    </row>
    <row r="152" spans="1:69" outlineLevel="2">
      <c r="E152" s="52" t="s">
        <v>164</v>
      </c>
      <c r="G152" s="52" t="s">
        <v>15</v>
      </c>
      <c r="H152" s="2">
        <f xml:space="preserve"> SUM( J152:BQ152 )</f>
        <v>60</v>
      </c>
      <c r="J152" s="2">
        <f t="shared" ref="J152:BQ152" si="66" xml:space="preserve">  IF( MOD( J150 - $F147, $F148 / $F149 ) = 0, 1, 0 ) * J151</f>
        <v>1</v>
      </c>
      <c r="K152" s="2">
        <f t="shared" si="66"/>
        <v>1</v>
      </c>
      <c r="L152" s="2">
        <f t="shared" si="66"/>
        <v>1</v>
      </c>
      <c r="M152" s="2">
        <f t="shared" si="66"/>
        <v>1</v>
      </c>
      <c r="N152" s="2">
        <f t="shared" si="66"/>
        <v>1</v>
      </c>
      <c r="O152" s="2">
        <f t="shared" si="66"/>
        <v>1</v>
      </c>
      <c r="P152" s="2">
        <f t="shared" si="66"/>
        <v>1</v>
      </c>
      <c r="Q152" s="2">
        <f t="shared" si="66"/>
        <v>1</v>
      </c>
      <c r="R152" s="2">
        <f t="shared" si="66"/>
        <v>1</v>
      </c>
      <c r="S152" s="2">
        <f t="shared" si="66"/>
        <v>1</v>
      </c>
      <c r="T152" s="2">
        <f t="shared" si="66"/>
        <v>1</v>
      </c>
      <c r="U152" s="2">
        <f t="shared" si="66"/>
        <v>1</v>
      </c>
      <c r="V152" s="2">
        <f t="shared" si="66"/>
        <v>1</v>
      </c>
      <c r="W152" s="2">
        <f t="shared" si="66"/>
        <v>1</v>
      </c>
      <c r="X152" s="2">
        <f t="shared" si="66"/>
        <v>1</v>
      </c>
      <c r="Y152" s="2">
        <f t="shared" si="66"/>
        <v>1</v>
      </c>
      <c r="Z152" s="2">
        <f t="shared" si="66"/>
        <v>1</v>
      </c>
      <c r="AA152" s="2">
        <f t="shared" si="66"/>
        <v>1</v>
      </c>
      <c r="AB152" s="2">
        <f t="shared" si="66"/>
        <v>1</v>
      </c>
      <c r="AC152" s="2">
        <f t="shared" si="66"/>
        <v>1</v>
      </c>
      <c r="AD152" s="2">
        <f t="shared" si="66"/>
        <v>1</v>
      </c>
      <c r="AE152" s="2">
        <f t="shared" si="66"/>
        <v>1</v>
      </c>
      <c r="AF152" s="2">
        <f t="shared" si="66"/>
        <v>1</v>
      </c>
      <c r="AG152" s="2">
        <f t="shared" si="66"/>
        <v>1</v>
      </c>
      <c r="AH152" s="2">
        <f t="shared" si="66"/>
        <v>1</v>
      </c>
      <c r="AI152" s="2">
        <f t="shared" si="66"/>
        <v>1</v>
      </c>
      <c r="AJ152" s="2">
        <f t="shared" si="66"/>
        <v>1</v>
      </c>
      <c r="AK152" s="2">
        <f t="shared" si="66"/>
        <v>1</v>
      </c>
      <c r="AL152" s="2">
        <f t="shared" si="66"/>
        <v>1</v>
      </c>
      <c r="AM152" s="2">
        <f t="shared" si="66"/>
        <v>1</v>
      </c>
      <c r="AN152" s="2">
        <f t="shared" si="66"/>
        <v>1</v>
      </c>
      <c r="AO152" s="2">
        <f t="shared" si="66"/>
        <v>1</v>
      </c>
      <c r="AP152" s="2">
        <f t="shared" si="66"/>
        <v>1</v>
      </c>
      <c r="AQ152" s="2">
        <f t="shared" si="66"/>
        <v>1</v>
      </c>
      <c r="AR152" s="2">
        <f t="shared" si="66"/>
        <v>1</v>
      </c>
      <c r="AS152" s="2">
        <f t="shared" si="66"/>
        <v>1</v>
      </c>
      <c r="AT152" s="2">
        <f t="shared" si="66"/>
        <v>1</v>
      </c>
      <c r="AU152" s="2">
        <f t="shared" si="66"/>
        <v>1</v>
      </c>
      <c r="AV152" s="2">
        <f t="shared" si="66"/>
        <v>1</v>
      </c>
      <c r="AW152" s="2">
        <f t="shared" si="66"/>
        <v>1</v>
      </c>
      <c r="AX152" s="2">
        <f t="shared" si="66"/>
        <v>1</v>
      </c>
      <c r="AY152" s="2">
        <f t="shared" si="66"/>
        <v>1</v>
      </c>
      <c r="AZ152" s="2">
        <f t="shared" si="66"/>
        <v>1</v>
      </c>
      <c r="BA152" s="2">
        <f t="shared" si="66"/>
        <v>1</v>
      </c>
      <c r="BB152" s="2">
        <f t="shared" si="66"/>
        <v>1</v>
      </c>
      <c r="BC152" s="2">
        <f t="shared" si="66"/>
        <v>1</v>
      </c>
      <c r="BD152" s="2">
        <f t="shared" si="66"/>
        <v>1</v>
      </c>
      <c r="BE152" s="2">
        <f t="shared" si="66"/>
        <v>1</v>
      </c>
      <c r="BF152" s="2">
        <f t="shared" si="66"/>
        <v>1</v>
      </c>
      <c r="BG152" s="2">
        <f t="shared" si="66"/>
        <v>1</v>
      </c>
      <c r="BH152" s="2">
        <f t="shared" si="66"/>
        <v>1</v>
      </c>
      <c r="BI152" s="2">
        <f t="shared" si="66"/>
        <v>1</v>
      </c>
      <c r="BJ152" s="2">
        <f t="shared" si="66"/>
        <v>1</v>
      </c>
      <c r="BK152" s="2">
        <f t="shared" si="66"/>
        <v>1</v>
      </c>
      <c r="BL152" s="2">
        <f t="shared" si="66"/>
        <v>1</v>
      </c>
      <c r="BM152" s="2">
        <f t="shared" si="66"/>
        <v>1</v>
      </c>
      <c r="BN152" s="2">
        <f t="shared" si="66"/>
        <v>1</v>
      </c>
      <c r="BO152" s="2">
        <f t="shared" si="66"/>
        <v>1</v>
      </c>
      <c r="BP152" s="2">
        <f t="shared" si="66"/>
        <v>1</v>
      </c>
      <c r="BQ152" s="2">
        <f t="shared" si="66"/>
        <v>1</v>
      </c>
    </row>
    <row r="153" spans="1:69" outlineLevel="1"/>
    <row r="154" spans="1:69" outlineLevel="1"/>
    <row r="155" spans="1:69" outlineLevel="1">
      <c r="B155" s="28" t="s">
        <v>10</v>
      </c>
    </row>
    <row r="156" spans="1:69" outlineLevel="2">
      <c r="A156" s="21"/>
      <c r="B156" s="21"/>
      <c r="C156" s="33"/>
      <c r="D156" s="34"/>
      <c r="E156" s="40" t="str">
        <f xml:space="preserve">  InpC!E$38</f>
        <v>Start date</v>
      </c>
      <c r="F156" s="40">
        <f xml:space="preserve">  InpC!F$38</f>
        <v>44986</v>
      </c>
      <c r="G156" s="40" t="str">
        <f xml:space="preserve">  InpC!G$38</f>
        <v>date</v>
      </c>
      <c r="M156" s="11"/>
    </row>
    <row r="157" spans="1:69" outlineLevel="2">
      <c r="E157" s="11" t="str">
        <f t="shared" ref="E157:BQ157" si="67" xml:space="preserve">  E$25</f>
        <v>Model period end</v>
      </c>
      <c r="F157" s="11">
        <f t="shared" si="67"/>
        <v>0</v>
      </c>
      <c r="G157" s="11" t="str">
        <f t="shared" si="67"/>
        <v>date</v>
      </c>
      <c r="H157" s="11">
        <f t="shared" si="67"/>
        <v>0</v>
      </c>
      <c r="I157" s="11">
        <f t="shared" si="67"/>
        <v>0</v>
      </c>
      <c r="J157" s="11">
        <f t="shared" si="67"/>
        <v>45016</v>
      </c>
      <c r="K157" s="11">
        <f t="shared" si="67"/>
        <v>45046</v>
      </c>
      <c r="L157" s="11">
        <f t="shared" si="67"/>
        <v>45077</v>
      </c>
      <c r="M157" s="11">
        <f t="shared" si="67"/>
        <v>45107</v>
      </c>
      <c r="N157" s="11">
        <f t="shared" si="67"/>
        <v>45138</v>
      </c>
      <c r="O157" s="11">
        <f t="shared" si="67"/>
        <v>45169</v>
      </c>
      <c r="P157" s="11">
        <f t="shared" si="67"/>
        <v>45199</v>
      </c>
      <c r="Q157" s="11">
        <f t="shared" si="67"/>
        <v>45230</v>
      </c>
      <c r="R157" s="11">
        <f t="shared" si="67"/>
        <v>45260</v>
      </c>
      <c r="S157" s="11">
        <f t="shared" si="67"/>
        <v>45291</v>
      </c>
      <c r="T157" s="11">
        <f t="shared" si="67"/>
        <v>45322</v>
      </c>
      <c r="U157" s="11">
        <f t="shared" si="67"/>
        <v>45351</v>
      </c>
      <c r="V157" s="11">
        <f t="shared" si="67"/>
        <v>45382</v>
      </c>
      <c r="W157" s="11">
        <f t="shared" si="67"/>
        <v>45412</v>
      </c>
      <c r="X157" s="11">
        <f t="shared" si="67"/>
        <v>45443</v>
      </c>
      <c r="Y157" s="11">
        <f t="shared" si="67"/>
        <v>45473</v>
      </c>
      <c r="Z157" s="11">
        <f t="shared" si="67"/>
        <v>45504</v>
      </c>
      <c r="AA157" s="11">
        <f t="shared" si="67"/>
        <v>45535</v>
      </c>
      <c r="AB157" s="11">
        <f t="shared" si="67"/>
        <v>45565</v>
      </c>
      <c r="AC157" s="11">
        <f t="shared" si="67"/>
        <v>45596</v>
      </c>
      <c r="AD157" s="11">
        <f t="shared" si="67"/>
        <v>45626</v>
      </c>
      <c r="AE157" s="11">
        <f t="shared" si="67"/>
        <v>45657</v>
      </c>
      <c r="AF157" s="11">
        <f t="shared" si="67"/>
        <v>45688</v>
      </c>
      <c r="AG157" s="11">
        <f t="shared" si="67"/>
        <v>45716</v>
      </c>
      <c r="AH157" s="11">
        <f t="shared" si="67"/>
        <v>45747</v>
      </c>
      <c r="AI157" s="11">
        <f t="shared" si="67"/>
        <v>45777</v>
      </c>
      <c r="AJ157" s="11">
        <f t="shared" si="67"/>
        <v>45808</v>
      </c>
      <c r="AK157" s="11">
        <f t="shared" si="67"/>
        <v>45838</v>
      </c>
      <c r="AL157" s="11">
        <f t="shared" si="67"/>
        <v>45869</v>
      </c>
      <c r="AM157" s="11">
        <f t="shared" si="67"/>
        <v>45900</v>
      </c>
      <c r="AN157" s="11">
        <f t="shared" si="67"/>
        <v>45930</v>
      </c>
      <c r="AO157" s="11">
        <f t="shared" si="67"/>
        <v>45961</v>
      </c>
      <c r="AP157" s="11">
        <f t="shared" si="67"/>
        <v>45991</v>
      </c>
      <c r="AQ157" s="11">
        <f t="shared" si="67"/>
        <v>46022</v>
      </c>
      <c r="AR157" s="11">
        <f t="shared" si="67"/>
        <v>46053</v>
      </c>
      <c r="AS157" s="11">
        <f t="shared" si="67"/>
        <v>46081</v>
      </c>
      <c r="AT157" s="11">
        <f t="shared" si="67"/>
        <v>46112</v>
      </c>
      <c r="AU157" s="11">
        <f t="shared" si="67"/>
        <v>46142</v>
      </c>
      <c r="AV157" s="11">
        <f t="shared" si="67"/>
        <v>46173</v>
      </c>
      <c r="AW157" s="11">
        <f t="shared" si="67"/>
        <v>46203</v>
      </c>
      <c r="AX157" s="11">
        <f t="shared" si="67"/>
        <v>46234</v>
      </c>
      <c r="AY157" s="11">
        <f t="shared" si="67"/>
        <v>46265</v>
      </c>
      <c r="AZ157" s="11">
        <f t="shared" si="67"/>
        <v>46295</v>
      </c>
      <c r="BA157" s="11">
        <f t="shared" si="67"/>
        <v>46326</v>
      </c>
      <c r="BB157" s="11">
        <f t="shared" si="67"/>
        <v>46356</v>
      </c>
      <c r="BC157" s="11">
        <f t="shared" si="67"/>
        <v>46387</v>
      </c>
      <c r="BD157" s="11">
        <f t="shared" si="67"/>
        <v>46418</v>
      </c>
      <c r="BE157" s="11">
        <f t="shared" si="67"/>
        <v>46446</v>
      </c>
      <c r="BF157" s="11">
        <f t="shared" si="67"/>
        <v>46477</v>
      </c>
      <c r="BG157" s="11">
        <f t="shared" si="67"/>
        <v>46507</v>
      </c>
      <c r="BH157" s="11">
        <f t="shared" si="67"/>
        <v>46538</v>
      </c>
      <c r="BI157" s="11">
        <f t="shared" si="67"/>
        <v>46568</v>
      </c>
      <c r="BJ157" s="11">
        <f t="shared" si="67"/>
        <v>46599</v>
      </c>
      <c r="BK157" s="11">
        <f t="shared" si="67"/>
        <v>46630</v>
      </c>
      <c r="BL157" s="11">
        <f t="shared" si="67"/>
        <v>46660</v>
      </c>
      <c r="BM157" s="11">
        <f t="shared" si="67"/>
        <v>46691</v>
      </c>
      <c r="BN157" s="11">
        <f t="shared" si="67"/>
        <v>46721</v>
      </c>
      <c r="BO157" s="11">
        <f t="shared" si="67"/>
        <v>46752</v>
      </c>
      <c r="BP157" s="11">
        <f t="shared" si="67"/>
        <v>46783</v>
      </c>
      <c r="BQ157" s="11">
        <f t="shared" si="67"/>
        <v>46812</v>
      </c>
    </row>
    <row r="158" spans="1:69" outlineLevel="2">
      <c r="E158" s="2" t="str">
        <f t="shared" ref="E158:BQ158" si="68" xml:space="preserve">  E$152</f>
        <v>Annual % increase in operating costs escalation step up frequency flag</v>
      </c>
      <c r="F158" s="2">
        <f t="shared" si="68"/>
        <v>0</v>
      </c>
      <c r="G158" s="2" t="str">
        <f t="shared" si="68"/>
        <v>flag</v>
      </c>
      <c r="H158" s="2">
        <f t="shared" si="68"/>
        <v>60</v>
      </c>
      <c r="I158" s="2">
        <f t="shared" si="68"/>
        <v>0</v>
      </c>
      <c r="J158" s="2">
        <f t="shared" si="68"/>
        <v>1</v>
      </c>
      <c r="K158" s="2">
        <f t="shared" si="68"/>
        <v>1</v>
      </c>
      <c r="L158" s="2">
        <f t="shared" si="68"/>
        <v>1</v>
      </c>
      <c r="M158" s="2">
        <f t="shared" si="68"/>
        <v>1</v>
      </c>
      <c r="N158" s="2">
        <f t="shared" si="68"/>
        <v>1</v>
      </c>
      <c r="O158" s="2">
        <f t="shared" si="68"/>
        <v>1</v>
      </c>
      <c r="P158" s="2">
        <f t="shared" si="68"/>
        <v>1</v>
      </c>
      <c r="Q158" s="2">
        <f t="shared" si="68"/>
        <v>1</v>
      </c>
      <c r="R158" s="2">
        <f t="shared" si="68"/>
        <v>1</v>
      </c>
      <c r="S158" s="2">
        <f t="shared" si="68"/>
        <v>1</v>
      </c>
      <c r="T158" s="2">
        <f t="shared" si="68"/>
        <v>1</v>
      </c>
      <c r="U158" s="2">
        <f t="shared" si="68"/>
        <v>1</v>
      </c>
      <c r="V158" s="2">
        <f t="shared" si="68"/>
        <v>1</v>
      </c>
      <c r="W158" s="2">
        <f t="shared" si="68"/>
        <v>1</v>
      </c>
      <c r="X158" s="2">
        <f t="shared" si="68"/>
        <v>1</v>
      </c>
      <c r="Y158" s="2">
        <f t="shared" si="68"/>
        <v>1</v>
      </c>
      <c r="Z158" s="2">
        <f t="shared" si="68"/>
        <v>1</v>
      </c>
      <c r="AA158" s="2">
        <f t="shared" si="68"/>
        <v>1</v>
      </c>
      <c r="AB158" s="2">
        <f t="shared" si="68"/>
        <v>1</v>
      </c>
      <c r="AC158" s="2">
        <f t="shared" si="68"/>
        <v>1</v>
      </c>
      <c r="AD158" s="2">
        <f t="shared" si="68"/>
        <v>1</v>
      </c>
      <c r="AE158" s="2">
        <f t="shared" si="68"/>
        <v>1</v>
      </c>
      <c r="AF158" s="2">
        <f t="shared" si="68"/>
        <v>1</v>
      </c>
      <c r="AG158" s="2">
        <f t="shared" si="68"/>
        <v>1</v>
      </c>
      <c r="AH158" s="2">
        <f t="shared" si="68"/>
        <v>1</v>
      </c>
      <c r="AI158" s="2">
        <f t="shared" si="68"/>
        <v>1</v>
      </c>
      <c r="AJ158" s="2">
        <f t="shared" si="68"/>
        <v>1</v>
      </c>
      <c r="AK158" s="2">
        <f t="shared" si="68"/>
        <v>1</v>
      </c>
      <c r="AL158" s="2">
        <f t="shared" si="68"/>
        <v>1</v>
      </c>
      <c r="AM158" s="2">
        <f t="shared" si="68"/>
        <v>1</v>
      </c>
      <c r="AN158" s="2">
        <f t="shared" si="68"/>
        <v>1</v>
      </c>
      <c r="AO158" s="2">
        <f t="shared" si="68"/>
        <v>1</v>
      </c>
      <c r="AP158" s="2">
        <f t="shared" si="68"/>
        <v>1</v>
      </c>
      <c r="AQ158" s="2">
        <f t="shared" si="68"/>
        <v>1</v>
      </c>
      <c r="AR158" s="2">
        <f t="shared" si="68"/>
        <v>1</v>
      </c>
      <c r="AS158" s="2">
        <f t="shared" si="68"/>
        <v>1</v>
      </c>
      <c r="AT158" s="2">
        <f t="shared" si="68"/>
        <v>1</v>
      </c>
      <c r="AU158" s="2">
        <f t="shared" si="68"/>
        <v>1</v>
      </c>
      <c r="AV158" s="2">
        <f t="shared" si="68"/>
        <v>1</v>
      </c>
      <c r="AW158" s="2">
        <f t="shared" si="68"/>
        <v>1</v>
      </c>
      <c r="AX158" s="2">
        <f t="shared" si="68"/>
        <v>1</v>
      </c>
      <c r="AY158" s="2">
        <f t="shared" si="68"/>
        <v>1</v>
      </c>
      <c r="AZ158" s="2">
        <f t="shared" si="68"/>
        <v>1</v>
      </c>
      <c r="BA158" s="2">
        <f t="shared" si="68"/>
        <v>1</v>
      </c>
      <c r="BB158" s="2">
        <f t="shared" si="68"/>
        <v>1</v>
      </c>
      <c r="BC158" s="2">
        <f t="shared" si="68"/>
        <v>1</v>
      </c>
      <c r="BD158" s="2">
        <f t="shared" si="68"/>
        <v>1</v>
      </c>
      <c r="BE158" s="2">
        <f t="shared" si="68"/>
        <v>1</v>
      </c>
      <c r="BF158" s="2">
        <f t="shared" si="68"/>
        <v>1</v>
      </c>
      <c r="BG158" s="2">
        <f t="shared" si="68"/>
        <v>1</v>
      </c>
      <c r="BH158" s="2">
        <f t="shared" si="68"/>
        <v>1</v>
      </c>
      <c r="BI158" s="2">
        <f t="shared" si="68"/>
        <v>1</v>
      </c>
      <c r="BJ158" s="2">
        <f t="shared" si="68"/>
        <v>1</v>
      </c>
      <c r="BK158" s="2">
        <f t="shared" si="68"/>
        <v>1</v>
      </c>
      <c r="BL158" s="2">
        <f t="shared" si="68"/>
        <v>1</v>
      </c>
      <c r="BM158" s="2">
        <f t="shared" si="68"/>
        <v>1</v>
      </c>
      <c r="BN158" s="2">
        <f t="shared" si="68"/>
        <v>1</v>
      </c>
      <c r="BO158" s="2">
        <f t="shared" si="68"/>
        <v>1</v>
      </c>
      <c r="BP158" s="2">
        <f t="shared" si="68"/>
        <v>1</v>
      </c>
      <c r="BQ158" s="2">
        <f t="shared" si="68"/>
        <v>1</v>
      </c>
    </row>
    <row r="159" spans="1:69" outlineLevel="2">
      <c r="E159" s="52" t="s">
        <v>10</v>
      </c>
      <c r="G159" s="52" t="s">
        <v>124</v>
      </c>
      <c r="J159" s="11">
        <f t="shared" ref="J159:BQ159" si="69" xml:space="preserve">  DATE( YEAR( J157 ), MONTH( J157 ), DAY( $F156 ) ) * J158</f>
        <v>44986</v>
      </c>
      <c r="K159" s="11">
        <f t="shared" si="69"/>
        <v>45017</v>
      </c>
      <c r="L159" s="11">
        <f t="shared" si="69"/>
        <v>45047</v>
      </c>
      <c r="M159" s="11">
        <f t="shared" si="69"/>
        <v>45078</v>
      </c>
      <c r="N159" s="11">
        <f t="shared" si="69"/>
        <v>45108</v>
      </c>
      <c r="O159" s="11">
        <f t="shared" si="69"/>
        <v>45139</v>
      </c>
      <c r="P159" s="11">
        <f t="shared" si="69"/>
        <v>45170</v>
      </c>
      <c r="Q159" s="11">
        <f t="shared" si="69"/>
        <v>45200</v>
      </c>
      <c r="R159" s="11">
        <f t="shared" si="69"/>
        <v>45231</v>
      </c>
      <c r="S159" s="11">
        <f t="shared" si="69"/>
        <v>45261</v>
      </c>
      <c r="T159" s="11">
        <f t="shared" si="69"/>
        <v>45292</v>
      </c>
      <c r="U159" s="11">
        <f t="shared" si="69"/>
        <v>45323</v>
      </c>
      <c r="V159" s="11">
        <f t="shared" si="69"/>
        <v>45352</v>
      </c>
      <c r="W159" s="11">
        <f t="shared" si="69"/>
        <v>45383</v>
      </c>
      <c r="X159" s="11">
        <f t="shared" si="69"/>
        <v>45413</v>
      </c>
      <c r="Y159" s="11">
        <f t="shared" si="69"/>
        <v>45444</v>
      </c>
      <c r="Z159" s="11">
        <f t="shared" si="69"/>
        <v>45474</v>
      </c>
      <c r="AA159" s="11">
        <f t="shared" si="69"/>
        <v>45505</v>
      </c>
      <c r="AB159" s="11">
        <f t="shared" si="69"/>
        <v>45536</v>
      </c>
      <c r="AC159" s="11">
        <f t="shared" si="69"/>
        <v>45566</v>
      </c>
      <c r="AD159" s="11">
        <f t="shared" si="69"/>
        <v>45597</v>
      </c>
      <c r="AE159" s="11">
        <f t="shared" si="69"/>
        <v>45627</v>
      </c>
      <c r="AF159" s="11">
        <f t="shared" si="69"/>
        <v>45658</v>
      </c>
      <c r="AG159" s="11">
        <f t="shared" si="69"/>
        <v>45689</v>
      </c>
      <c r="AH159" s="11">
        <f t="shared" si="69"/>
        <v>45717</v>
      </c>
      <c r="AI159" s="11">
        <f t="shared" si="69"/>
        <v>45748</v>
      </c>
      <c r="AJ159" s="11">
        <f t="shared" si="69"/>
        <v>45778</v>
      </c>
      <c r="AK159" s="11">
        <f t="shared" si="69"/>
        <v>45809</v>
      </c>
      <c r="AL159" s="11">
        <f t="shared" si="69"/>
        <v>45839</v>
      </c>
      <c r="AM159" s="11">
        <f t="shared" si="69"/>
        <v>45870</v>
      </c>
      <c r="AN159" s="11">
        <f t="shared" si="69"/>
        <v>45901</v>
      </c>
      <c r="AO159" s="11">
        <f t="shared" si="69"/>
        <v>45931</v>
      </c>
      <c r="AP159" s="11">
        <f t="shared" si="69"/>
        <v>45962</v>
      </c>
      <c r="AQ159" s="11">
        <f t="shared" si="69"/>
        <v>45992</v>
      </c>
      <c r="AR159" s="11">
        <f t="shared" si="69"/>
        <v>46023</v>
      </c>
      <c r="AS159" s="11">
        <f t="shared" si="69"/>
        <v>46054</v>
      </c>
      <c r="AT159" s="11">
        <f t="shared" si="69"/>
        <v>46082</v>
      </c>
      <c r="AU159" s="11">
        <f t="shared" si="69"/>
        <v>46113</v>
      </c>
      <c r="AV159" s="11">
        <f t="shared" si="69"/>
        <v>46143</v>
      </c>
      <c r="AW159" s="11">
        <f t="shared" si="69"/>
        <v>46174</v>
      </c>
      <c r="AX159" s="11">
        <f t="shared" si="69"/>
        <v>46204</v>
      </c>
      <c r="AY159" s="11">
        <f t="shared" si="69"/>
        <v>46235</v>
      </c>
      <c r="AZ159" s="11">
        <f t="shared" si="69"/>
        <v>46266</v>
      </c>
      <c r="BA159" s="11">
        <f t="shared" si="69"/>
        <v>46296</v>
      </c>
      <c r="BB159" s="11">
        <f t="shared" si="69"/>
        <v>46327</v>
      </c>
      <c r="BC159" s="11">
        <f t="shared" si="69"/>
        <v>46357</v>
      </c>
      <c r="BD159" s="11">
        <f t="shared" si="69"/>
        <v>46388</v>
      </c>
      <c r="BE159" s="11">
        <f t="shared" si="69"/>
        <v>46419</v>
      </c>
      <c r="BF159" s="11">
        <f t="shared" si="69"/>
        <v>46447</v>
      </c>
      <c r="BG159" s="11">
        <f t="shared" si="69"/>
        <v>46478</v>
      </c>
      <c r="BH159" s="11">
        <f t="shared" si="69"/>
        <v>46508</v>
      </c>
      <c r="BI159" s="11">
        <f t="shared" si="69"/>
        <v>46539</v>
      </c>
      <c r="BJ159" s="11">
        <f t="shared" si="69"/>
        <v>46569</v>
      </c>
      <c r="BK159" s="11">
        <f t="shared" si="69"/>
        <v>46600</v>
      </c>
      <c r="BL159" s="11">
        <f t="shared" si="69"/>
        <v>46631</v>
      </c>
      <c r="BM159" s="11">
        <f t="shared" si="69"/>
        <v>46661</v>
      </c>
      <c r="BN159" s="11">
        <f t="shared" si="69"/>
        <v>46692</v>
      </c>
      <c r="BO159" s="11">
        <f t="shared" si="69"/>
        <v>46722</v>
      </c>
      <c r="BP159" s="11">
        <f t="shared" si="69"/>
        <v>46753</v>
      </c>
      <c r="BQ159" s="11">
        <f t="shared" si="69"/>
        <v>46784</v>
      </c>
    </row>
    <row r="160" spans="1:69" outlineLevel="1"/>
    <row r="161" spans="1:69" outlineLevel="1"/>
    <row r="162" spans="1:69" outlineLevel="1">
      <c r="B162" s="28" t="s">
        <v>11</v>
      </c>
    </row>
    <row r="163" spans="1:69" outlineLevel="2">
      <c r="A163" s="21"/>
      <c r="B163" s="21"/>
      <c r="C163" s="33"/>
      <c r="D163" s="34"/>
      <c r="E163" s="40" t="str">
        <f xml:space="preserve">  InpC!E$38</f>
        <v>Start date</v>
      </c>
      <c r="F163" s="40">
        <f xml:space="preserve">  InpC!F$38</f>
        <v>44986</v>
      </c>
      <c r="G163" s="40" t="str">
        <f xml:space="preserve">  InpC!G$38</f>
        <v>date</v>
      </c>
      <c r="M163" s="11"/>
    </row>
    <row r="164" spans="1:69" outlineLevel="2">
      <c r="E164" s="11" t="str">
        <f t="shared" ref="E164:BQ164" si="70" xml:space="preserve">  E$159</f>
        <v>Day in period Annual % increase in operating costs escalation occurs</v>
      </c>
      <c r="F164" s="11">
        <f t="shared" si="70"/>
        <v>0</v>
      </c>
      <c r="G164" s="11" t="str">
        <f t="shared" si="70"/>
        <v>date</v>
      </c>
      <c r="H164" s="11">
        <f t="shared" si="70"/>
        <v>0</v>
      </c>
      <c r="I164" s="11">
        <f t="shared" si="70"/>
        <v>0</v>
      </c>
      <c r="J164" s="11">
        <f t="shared" si="70"/>
        <v>44986</v>
      </c>
      <c r="K164" s="11">
        <f t="shared" si="70"/>
        <v>45017</v>
      </c>
      <c r="L164" s="11">
        <f t="shared" si="70"/>
        <v>45047</v>
      </c>
      <c r="M164" s="11">
        <f t="shared" si="70"/>
        <v>45078</v>
      </c>
      <c r="N164" s="11">
        <f t="shared" si="70"/>
        <v>45108</v>
      </c>
      <c r="O164" s="11">
        <f t="shared" si="70"/>
        <v>45139</v>
      </c>
      <c r="P164" s="11">
        <f t="shared" si="70"/>
        <v>45170</v>
      </c>
      <c r="Q164" s="11">
        <f t="shared" si="70"/>
        <v>45200</v>
      </c>
      <c r="R164" s="11">
        <f t="shared" si="70"/>
        <v>45231</v>
      </c>
      <c r="S164" s="11">
        <f t="shared" si="70"/>
        <v>45261</v>
      </c>
      <c r="T164" s="11">
        <f t="shared" si="70"/>
        <v>45292</v>
      </c>
      <c r="U164" s="11">
        <f t="shared" si="70"/>
        <v>45323</v>
      </c>
      <c r="V164" s="11">
        <f t="shared" si="70"/>
        <v>45352</v>
      </c>
      <c r="W164" s="11">
        <f t="shared" si="70"/>
        <v>45383</v>
      </c>
      <c r="X164" s="11">
        <f t="shared" si="70"/>
        <v>45413</v>
      </c>
      <c r="Y164" s="11">
        <f t="shared" si="70"/>
        <v>45444</v>
      </c>
      <c r="Z164" s="11">
        <f t="shared" si="70"/>
        <v>45474</v>
      </c>
      <c r="AA164" s="11">
        <f t="shared" si="70"/>
        <v>45505</v>
      </c>
      <c r="AB164" s="11">
        <f t="shared" si="70"/>
        <v>45536</v>
      </c>
      <c r="AC164" s="11">
        <f t="shared" si="70"/>
        <v>45566</v>
      </c>
      <c r="AD164" s="11">
        <f t="shared" si="70"/>
        <v>45597</v>
      </c>
      <c r="AE164" s="11">
        <f t="shared" si="70"/>
        <v>45627</v>
      </c>
      <c r="AF164" s="11">
        <f t="shared" si="70"/>
        <v>45658</v>
      </c>
      <c r="AG164" s="11">
        <f t="shared" si="70"/>
        <v>45689</v>
      </c>
      <c r="AH164" s="11">
        <f t="shared" si="70"/>
        <v>45717</v>
      </c>
      <c r="AI164" s="11">
        <f t="shared" si="70"/>
        <v>45748</v>
      </c>
      <c r="AJ164" s="11">
        <f t="shared" si="70"/>
        <v>45778</v>
      </c>
      <c r="AK164" s="11">
        <f t="shared" si="70"/>
        <v>45809</v>
      </c>
      <c r="AL164" s="11">
        <f t="shared" si="70"/>
        <v>45839</v>
      </c>
      <c r="AM164" s="11">
        <f t="shared" si="70"/>
        <v>45870</v>
      </c>
      <c r="AN164" s="11">
        <f t="shared" si="70"/>
        <v>45901</v>
      </c>
      <c r="AO164" s="11">
        <f t="shared" si="70"/>
        <v>45931</v>
      </c>
      <c r="AP164" s="11">
        <f t="shared" si="70"/>
        <v>45962</v>
      </c>
      <c r="AQ164" s="11">
        <f t="shared" si="70"/>
        <v>45992</v>
      </c>
      <c r="AR164" s="11">
        <f t="shared" si="70"/>
        <v>46023</v>
      </c>
      <c r="AS164" s="11">
        <f t="shared" si="70"/>
        <v>46054</v>
      </c>
      <c r="AT164" s="11">
        <f t="shared" si="70"/>
        <v>46082</v>
      </c>
      <c r="AU164" s="11">
        <f t="shared" si="70"/>
        <v>46113</v>
      </c>
      <c r="AV164" s="11">
        <f t="shared" si="70"/>
        <v>46143</v>
      </c>
      <c r="AW164" s="11">
        <f t="shared" si="70"/>
        <v>46174</v>
      </c>
      <c r="AX164" s="11">
        <f t="shared" si="70"/>
        <v>46204</v>
      </c>
      <c r="AY164" s="11">
        <f t="shared" si="70"/>
        <v>46235</v>
      </c>
      <c r="AZ164" s="11">
        <f t="shared" si="70"/>
        <v>46266</v>
      </c>
      <c r="BA164" s="11">
        <f t="shared" si="70"/>
        <v>46296</v>
      </c>
      <c r="BB164" s="11">
        <f t="shared" si="70"/>
        <v>46327</v>
      </c>
      <c r="BC164" s="11">
        <f t="shared" si="70"/>
        <v>46357</v>
      </c>
      <c r="BD164" s="11">
        <f t="shared" si="70"/>
        <v>46388</v>
      </c>
      <c r="BE164" s="11">
        <f t="shared" si="70"/>
        <v>46419</v>
      </c>
      <c r="BF164" s="11">
        <f t="shared" si="70"/>
        <v>46447</v>
      </c>
      <c r="BG164" s="11">
        <f t="shared" si="70"/>
        <v>46478</v>
      </c>
      <c r="BH164" s="11">
        <f t="shared" si="70"/>
        <v>46508</v>
      </c>
      <c r="BI164" s="11">
        <f t="shared" si="70"/>
        <v>46539</v>
      </c>
      <c r="BJ164" s="11">
        <f t="shared" si="70"/>
        <v>46569</v>
      </c>
      <c r="BK164" s="11">
        <f t="shared" si="70"/>
        <v>46600</v>
      </c>
      <c r="BL164" s="11">
        <f t="shared" si="70"/>
        <v>46631</v>
      </c>
      <c r="BM164" s="11">
        <f t="shared" si="70"/>
        <v>46661</v>
      </c>
      <c r="BN164" s="11">
        <f t="shared" si="70"/>
        <v>46692</v>
      </c>
      <c r="BO164" s="11">
        <f t="shared" si="70"/>
        <v>46722</v>
      </c>
      <c r="BP164" s="11">
        <f t="shared" si="70"/>
        <v>46753</v>
      </c>
      <c r="BQ164" s="11">
        <f t="shared" si="70"/>
        <v>46784</v>
      </c>
    </row>
    <row r="165" spans="1:69" outlineLevel="2">
      <c r="E165" s="2" t="str">
        <f t="shared" ref="E165:BQ165" si="71" xml:space="preserve">  E$152</f>
        <v>Annual % increase in operating costs escalation step up frequency flag</v>
      </c>
      <c r="F165" s="2">
        <f t="shared" si="71"/>
        <v>0</v>
      </c>
      <c r="G165" s="2" t="str">
        <f t="shared" si="71"/>
        <v>flag</v>
      </c>
      <c r="H165" s="2">
        <f t="shared" si="71"/>
        <v>60</v>
      </c>
      <c r="I165" s="2">
        <f t="shared" si="71"/>
        <v>0</v>
      </c>
      <c r="J165" s="2">
        <f t="shared" si="71"/>
        <v>1</v>
      </c>
      <c r="K165" s="2">
        <f t="shared" si="71"/>
        <v>1</v>
      </c>
      <c r="L165" s="2">
        <f t="shared" si="71"/>
        <v>1</v>
      </c>
      <c r="M165" s="2">
        <f t="shared" si="71"/>
        <v>1</v>
      </c>
      <c r="N165" s="2">
        <f t="shared" si="71"/>
        <v>1</v>
      </c>
      <c r="O165" s="2">
        <f t="shared" si="71"/>
        <v>1</v>
      </c>
      <c r="P165" s="2">
        <f t="shared" si="71"/>
        <v>1</v>
      </c>
      <c r="Q165" s="2">
        <f t="shared" si="71"/>
        <v>1</v>
      </c>
      <c r="R165" s="2">
        <f t="shared" si="71"/>
        <v>1</v>
      </c>
      <c r="S165" s="2">
        <f t="shared" si="71"/>
        <v>1</v>
      </c>
      <c r="T165" s="2">
        <f t="shared" si="71"/>
        <v>1</v>
      </c>
      <c r="U165" s="2">
        <f t="shared" si="71"/>
        <v>1</v>
      </c>
      <c r="V165" s="2">
        <f t="shared" si="71"/>
        <v>1</v>
      </c>
      <c r="W165" s="2">
        <f t="shared" si="71"/>
        <v>1</v>
      </c>
      <c r="X165" s="2">
        <f t="shared" si="71"/>
        <v>1</v>
      </c>
      <c r="Y165" s="2">
        <f t="shared" si="71"/>
        <v>1</v>
      </c>
      <c r="Z165" s="2">
        <f t="shared" si="71"/>
        <v>1</v>
      </c>
      <c r="AA165" s="2">
        <f t="shared" si="71"/>
        <v>1</v>
      </c>
      <c r="AB165" s="2">
        <f t="shared" si="71"/>
        <v>1</v>
      </c>
      <c r="AC165" s="2">
        <f t="shared" si="71"/>
        <v>1</v>
      </c>
      <c r="AD165" s="2">
        <f t="shared" si="71"/>
        <v>1</v>
      </c>
      <c r="AE165" s="2">
        <f t="shared" si="71"/>
        <v>1</v>
      </c>
      <c r="AF165" s="2">
        <f t="shared" si="71"/>
        <v>1</v>
      </c>
      <c r="AG165" s="2">
        <f t="shared" si="71"/>
        <v>1</v>
      </c>
      <c r="AH165" s="2">
        <f t="shared" si="71"/>
        <v>1</v>
      </c>
      <c r="AI165" s="2">
        <f t="shared" si="71"/>
        <v>1</v>
      </c>
      <c r="AJ165" s="2">
        <f t="shared" si="71"/>
        <v>1</v>
      </c>
      <c r="AK165" s="2">
        <f t="shared" si="71"/>
        <v>1</v>
      </c>
      <c r="AL165" s="2">
        <f t="shared" si="71"/>
        <v>1</v>
      </c>
      <c r="AM165" s="2">
        <f t="shared" si="71"/>
        <v>1</v>
      </c>
      <c r="AN165" s="2">
        <f t="shared" si="71"/>
        <v>1</v>
      </c>
      <c r="AO165" s="2">
        <f t="shared" si="71"/>
        <v>1</v>
      </c>
      <c r="AP165" s="2">
        <f t="shared" si="71"/>
        <v>1</v>
      </c>
      <c r="AQ165" s="2">
        <f t="shared" si="71"/>
        <v>1</v>
      </c>
      <c r="AR165" s="2">
        <f t="shared" si="71"/>
        <v>1</v>
      </c>
      <c r="AS165" s="2">
        <f t="shared" si="71"/>
        <v>1</v>
      </c>
      <c r="AT165" s="2">
        <f t="shared" si="71"/>
        <v>1</v>
      </c>
      <c r="AU165" s="2">
        <f t="shared" si="71"/>
        <v>1</v>
      </c>
      <c r="AV165" s="2">
        <f t="shared" si="71"/>
        <v>1</v>
      </c>
      <c r="AW165" s="2">
        <f t="shared" si="71"/>
        <v>1</v>
      </c>
      <c r="AX165" s="2">
        <f t="shared" si="71"/>
        <v>1</v>
      </c>
      <c r="AY165" s="2">
        <f t="shared" si="71"/>
        <v>1</v>
      </c>
      <c r="AZ165" s="2">
        <f t="shared" si="71"/>
        <v>1</v>
      </c>
      <c r="BA165" s="2">
        <f t="shared" si="71"/>
        <v>1</v>
      </c>
      <c r="BB165" s="2">
        <f t="shared" si="71"/>
        <v>1</v>
      </c>
      <c r="BC165" s="2">
        <f t="shared" si="71"/>
        <v>1</v>
      </c>
      <c r="BD165" s="2">
        <f t="shared" si="71"/>
        <v>1</v>
      </c>
      <c r="BE165" s="2">
        <f t="shared" si="71"/>
        <v>1</v>
      </c>
      <c r="BF165" s="2">
        <f t="shared" si="71"/>
        <v>1</v>
      </c>
      <c r="BG165" s="2">
        <f t="shared" si="71"/>
        <v>1</v>
      </c>
      <c r="BH165" s="2">
        <f t="shared" si="71"/>
        <v>1</v>
      </c>
      <c r="BI165" s="2">
        <f t="shared" si="71"/>
        <v>1</v>
      </c>
      <c r="BJ165" s="2">
        <f t="shared" si="71"/>
        <v>1</v>
      </c>
      <c r="BK165" s="2">
        <f t="shared" si="71"/>
        <v>1</v>
      </c>
      <c r="BL165" s="2">
        <f t="shared" si="71"/>
        <v>1</v>
      </c>
      <c r="BM165" s="2">
        <f t="shared" si="71"/>
        <v>1</v>
      </c>
      <c r="BN165" s="2">
        <f t="shared" si="71"/>
        <v>1</v>
      </c>
      <c r="BO165" s="2">
        <f t="shared" si="71"/>
        <v>1</v>
      </c>
      <c r="BP165" s="2">
        <f t="shared" si="71"/>
        <v>1</v>
      </c>
      <c r="BQ165" s="2">
        <f t="shared" si="71"/>
        <v>1</v>
      </c>
    </row>
    <row r="166" spans="1:69" outlineLevel="2">
      <c r="E166" s="52" t="s">
        <v>11</v>
      </c>
      <c r="H166" s="2">
        <f xml:space="preserve"> SUM( J166:BQ166 )</f>
        <v>147.69310669076904</v>
      </c>
      <c r="J166" s="2">
        <f t="shared" ref="J166:BQ166" si="72" xml:space="preserve">  YEARFRAC( $F163, J164, 1 ) * J165</f>
        <v>0</v>
      </c>
      <c r="K166" s="2">
        <f t="shared" si="72"/>
        <v>8.4931506849315067E-2</v>
      </c>
      <c r="L166" s="2">
        <f t="shared" si="72"/>
        <v>0.16712328767123288</v>
      </c>
      <c r="M166" s="2">
        <f t="shared" si="72"/>
        <v>0.25205479452054796</v>
      </c>
      <c r="N166" s="2">
        <f t="shared" si="72"/>
        <v>0.33424657534246577</v>
      </c>
      <c r="O166" s="2">
        <f t="shared" si="72"/>
        <v>0.41917808219178082</v>
      </c>
      <c r="P166" s="2">
        <f t="shared" si="72"/>
        <v>0.50410958904109593</v>
      </c>
      <c r="Q166" s="2">
        <f t="shared" si="72"/>
        <v>0.58630136986301373</v>
      </c>
      <c r="R166" s="2">
        <f t="shared" si="72"/>
        <v>0.67123287671232879</v>
      </c>
      <c r="S166" s="2">
        <f t="shared" si="72"/>
        <v>0.75342465753424659</v>
      </c>
      <c r="T166" s="2">
        <f t="shared" si="72"/>
        <v>0.83835616438356164</v>
      </c>
      <c r="U166" s="2">
        <f t="shared" si="72"/>
        <v>0.92328767123287669</v>
      </c>
      <c r="V166" s="2">
        <f t="shared" si="72"/>
        <v>1</v>
      </c>
      <c r="W166" s="2">
        <f t="shared" si="72"/>
        <v>1.0861833105335157</v>
      </c>
      <c r="X166" s="2">
        <f t="shared" si="72"/>
        <v>1.1682626538987688</v>
      </c>
      <c r="Y166" s="2">
        <f t="shared" si="72"/>
        <v>1.2530779753761969</v>
      </c>
      <c r="Z166" s="2">
        <f t="shared" si="72"/>
        <v>1.33515731874145</v>
      </c>
      <c r="AA166" s="2">
        <f t="shared" si="72"/>
        <v>1.4199726402188781</v>
      </c>
      <c r="AB166" s="2">
        <f t="shared" si="72"/>
        <v>1.5047879616963065</v>
      </c>
      <c r="AC166" s="2">
        <f t="shared" si="72"/>
        <v>1.5868673050615596</v>
      </c>
      <c r="AD166" s="2">
        <f t="shared" si="72"/>
        <v>1.6716826265389877</v>
      </c>
      <c r="AE166" s="2">
        <f t="shared" si="72"/>
        <v>1.7537619699042408</v>
      </c>
      <c r="AF166" s="2">
        <f t="shared" si="72"/>
        <v>1.8394160583941608</v>
      </c>
      <c r="AG166" s="2">
        <f t="shared" si="72"/>
        <v>1.9242700729927009</v>
      </c>
      <c r="AH166" s="2">
        <f t="shared" si="72"/>
        <v>2.0009124087591244</v>
      </c>
      <c r="AI166" s="2">
        <f t="shared" si="72"/>
        <v>2.0857664233576645</v>
      </c>
      <c r="AJ166" s="2">
        <f t="shared" si="72"/>
        <v>2.167883211678832</v>
      </c>
      <c r="AK166" s="2">
        <f t="shared" si="72"/>
        <v>2.2527372262773722</v>
      </c>
      <c r="AL166" s="2">
        <f t="shared" si="72"/>
        <v>2.3348540145985401</v>
      </c>
      <c r="AM166" s="2">
        <f t="shared" si="72"/>
        <v>2.4197080291970803</v>
      </c>
      <c r="AN166" s="2">
        <f t="shared" si="72"/>
        <v>2.5045620437956204</v>
      </c>
      <c r="AO166" s="2">
        <f t="shared" si="72"/>
        <v>2.5866788321167884</v>
      </c>
      <c r="AP166" s="2">
        <f t="shared" si="72"/>
        <v>2.6715328467153285</v>
      </c>
      <c r="AQ166" s="2">
        <f t="shared" si="72"/>
        <v>2.7536496350364965</v>
      </c>
      <c r="AR166" s="2">
        <f t="shared" si="72"/>
        <v>2.839151266255989</v>
      </c>
      <c r="AS166" s="2">
        <f t="shared" si="72"/>
        <v>2.924024640657084</v>
      </c>
      <c r="AT166" s="2">
        <f t="shared" si="72"/>
        <v>3.0006844626967832</v>
      </c>
      <c r="AU166" s="2">
        <f t="shared" si="72"/>
        <v>3.0855578370978782</v>
      </c>
      <c r="AV166" s="2">
        <f t="shared" si="72"/>
        <v>3.1676933607118412</v>
      </c>
      <c r="AW166" s="2">
        <f t="shared" si="72"/>
        <v>3.2525667351129361</v>
      </c>
      <c r="AX166" s="2">
        <f t="shared" si="72"/>
        <v>3.3347022587268995</v>
      </c>
      <c r="AY166" s="2">
        <f t="shared" si="72"/>
        <v>3.4195756331279945</v>
      </c>
      <c r="AZ166" s="2">
        <f t="shared" si="72"/>
        <v>3.5044490075290895</v>
      </c>
      <c r="BA166" s="2">
        <f t="shared" si="72"/>
        <v>3.5865845311430529</v>
      </c>
      <c r="BB166" s="2">
        <f t="shared" si="72"/>
        <v>3.6714579055441479</v>
      </c>
      <c r="BC166" s="2">
        <f t="shared" si="72"/>
        <v>3.7535934291581108</v>
      </c>
      <c r="BD166" s="2">
        <f t="shared" si="72"/>
        <v>3.8389923329682367</v>
      </c>
      <c r="BE166" s="2">
        <f t="shared" si="72"/>
        <v>3.9238773274917853</v>
      </c>
      <c r="BF166" s="2">
        <f t="shared" si="72"/>
        <v>4.0005476451259581</v>
      </c>
      <c r="BG166" s="2">
        <f t="shared" si="72"/>
        <v>4.0854326396495075</v>
      </c>
      <c r="BH166" s="2">
        <f t="shared" si="72"/>
        <v>4.167579408543264</v>
      </c>
      <c r="BI166" s="2">
        <f t="shared" si="72"/>
        <v>4.2524644030668126</v>
      </c>
      <c r="BJ166" s="2">
        <f t="shared" si="72"/>
        <v>4.33461117196057</v>
      </c>
      <c r="BK166" s="2">
        <f t="shared" si="72"/>
        <v>4.4194961664841186</v>
      </c>
      <c r="BL166" s="2">
        <f t="shared" si="72"/>
        <v>4.5043811610076672</v>
      </c>
      <c r="BM166" s="2">
        <f t="shared" si="72"/>
        <v>4.5865279299014237</v>
      </c>
      <c r="BN166" s="2">
        <f t="shared" si="72"/>
        <v>4.6714129244249731</v>
      </c>
      <c r="BO166" s="2">
        <f t="shared" si="72"/>
        <v>4.7535596933187296</v>
      </c>
      <c r="BP166" s="2">
        <f t="shared" si="72"/>
        <v>4.8366788321167888</v>
      </c>
      <c r="BQ166" s="2">
        <f t="shared" si="72"/>
        <v>4.921532846715329</v>
      </c>
    </row>
    <row r="167" spans="1:69" outlineLevel="1"/>
    <row r="168" spans="1:69" outlineLevel="1"/>
    <row r="169" spans="1:69" outlineLevel="1">
      <c r="B169" s="28" t="s">
        <v>125</v>
      </c>
    </row>
    <row r="170" spans="1:69" outlineLevel="2">
      <c r="A170" s="21"/>
      <c r="B170" s="21"/>
      <c r="C170" s="33"/>
      <c r="D170" s="34"/>
      <c r="E170" s="25" t="str">
        <f xml:space="preserve">  InpC!E$27</f>
        <v>Annual % increase in operating costs annual start escalation rate</v>
      </c>
      <c r="F170" s="25">
        <f xml:space="preserve">  InpC!F$27</f>
        <v>1</v>
      </c>
      <c r="G170" s="25" t="str">
        <f xml:space="preserve">  InpC!G$27</f>
        <v>%</v>
      </c>
      <c r="M170" s="139"/>
    </row>
    <row r="171" spans="1:69" outlineLevel="2">
      <c r="E171" s="2" t="str">
        <f t="shared" ref="E171:BQ171" si="73" xml:space="preserve">  E$166</f>
        <v>years since Annual % increase in operating costs base date</v>
      </c>
      <c r="F171" s="2">
        <f t="shared" si="73"/>
        <v>0</v>
      </c>
      <c r="G171" s="2">
        <f t="shared" si="73"/>
        <v>0</v>
      </c>
      <c r="H171" s="2">
        <f t="shared" si="73"/>
        <v>147.69310669076904</v>
      </c>
      <c r="I171" s="2">
        <f t="shared" si="73"/>
        <v>0</v>
      </c>
      <c r="J171" s="2">
        <f t="shared" si="73"/>
        <v>0</v>
      </c>
      <c r="K171" s="2">
        <f t="shared" si="73"/>
        <v>8.4931506849315067E-2</v>
      </c>
      <c r="L171" s="2">
        <f t="shared" si="73"/>
        <v>0.16712328767123288</v>
      </c>
      <c r="M171" s="2">
        <f t="shared" si="73"/>
        <v>0.25205479452054796</v>
      </c>
      <c r="N171" s="2">
        <f t="shared" si="73"/>
        <v>0.33424657534246577</v>
      </c>
      <c r="O171" s="2">
        <f t="shared" si="73"/>
        <v>0.41917808219178082</v>
      </c>
      <c r="P171" s="2">
        <f t="shared" si="73"/>
        <v>0.50410958904109593</v>
      </c>
      <c r="Q171" s="2">
        <f t="shared" si="73"/>
        <v>0.58630136986301373</v>
      </c>
      <c r="R171" s="2">
        <f t="shared" si="73"/>
        <v>0.67123287671232879</v>
      </c>
      <c r="S171" s="2">
        <f t="shared" si="73"/>
        <v>0.75342465753424659</v>
      </c>
      <c r="T171" s="2">
        <f t="shared" si="73"/>
        <v>0.83835616438356164</v>
      </c>
      <c r="U171" s="2">
        <f t="shared" si="73"/>
        <v>0.92328767123287669</v>
      </c>
      <c r="V171" s="2">
        <f t="shared" si="73"/>
        <v>1</v>
      </c>
      <c r="W171" s="2">
        <f t="shared" si="73"/>
        <v>1.0861833105335157</v>
      </c>
      <c r="X171" s="2">
        <f t="shared" si="73"/>
        <v>1.1682626538987688</v>
      </c>
      <c r="Y171" s="2">
        <f t="shared" si="73"/>
        <v>1.2530779753761969</v>
      </c>
      <c r="Z171" s="2">
        <f t="shared" si="73"/>
        <v>1.33515731874145</v>
      </c>
      <c r="AA171" s="2">
        <f t="shared" si="73"/>
        <v>1.4199726402188781</v>
      </c>
      <c r="AB171" s="2">
        <f t="shared" si="73"/>
        <v>1.5047879616963065</v>
      </c>
      <c r="AC171" s="2">
        <f t="shared" si="73"/>
        <v>1.5868673050615596</v>
      </c>
      <c r="AD171" s="2">
        <f t="shared" si="73"/>
        <v>1.6716826265389877</v>
      </c>
      <c r="AE171" s="2">
        <f t="shared" si="73"/>
        <v>1.7537619699042408</v>
      </c>
      <c r="AF171" s="2">
        <f t="shared" si="73"/>
        <v>1.8394160583941608</v>
      </c>
      <c r="AG171" s="2">
        <f t="shared" si="73"/>
        <v>1.9242700729927009</v>
      </c>
      <c r="AH171" s="2">
        <f t="shared" si="73"/>
        <v>2.0009124087591244</v>
      </c>
      <c r="AI171" s="2">
        <f t="shared" si="73"/>
        <v>2.0857664233576645</v>
      </c>
      <c r="AJ171" s="2">
        <f t="shared" si="73"/>
        <v>2.167883211678832</v>
      </c>
      <c r="AK171" s="2">
        <f t="shared" si="73"/>
        <v>2.2527372262773722</v>
      </c>
      <c r="AL171" s="2">
        <f t="shared" si="73"/>
        <v>2.3348540145985401</v>
      </c>
      <c r="AM171" s="2">
        <f t="shared" si="73"/>
        <v>2.4197080291970803</v>
      </c>
      <c r="AN171" s="2">
        <f t="shared" si="73"/>
        <v>2.5045620437956204</v>
      </c>
      <c r="AO171" s="2">
        <f t="shared" si="73"/>
        <v>2.5866788321167884</v>
      </c>
      <c r="AP171" s="2">
        <f t="shared" si="73"/>
        <v>2.6715328467153285</v>
      </c>
      <c r="AQ171" s="2">
        <f t="shared" si="73"/>
        <v>2.7536496350364965</v>
      </c>
      <c r="AR171" s="2">
        <f t="shared" si="73"/>
        <v>2.839151266255989</v>
      </c>
      <c r="AS171" s="2">
        <f t="shared" si="73"/>
        <v>2.924024640657084</v>
      </c>
      <c r="AT171" s="2">
        <f t="shared" si="73"/>
        <v>3.0006844626967832</v>
      </c>
      <c r="AU171" s="2">
        <f t="shared" si="73"/>
        <v>3.0855578370978782</v>
      </c>
      <c r="AV171" s="2">
        <f t="shared" si="73"/>
        <v>3.1676933607118412</v>
      </c>
      <c r="AW171" s="2">
        <f t="shared" si="73"/>
        <v>3.2525667351129361</v>
      </c>
      <c r="AX171" s="2">
        <f t="shared" si="73"/>
        <v>3.3347022587268995</v>
      </c>
      <c r="AY171" s="2">
        <f t="shared" si="73"/>
        <v>3.4195756331279945</v>
      </c>
      <c r="AZ171" s="2">
        <f t="shared" si="73"/>
        <v>3.5044490075290895</v>
      </c>
      <c r="BA171" s="2">
        <f t="shared" si="73"/>
        <v>3.5865845311430529</v>
      </c>
      <c r="BB171" s="2">
        <f t="shared" si="73"/>
        <v>3.6714579055441479</v>
      </c>
      <c r="BC171" s="2">
        <f t="shared" si="73"/>
        <v>3.7535934291581108</v>
      </c>
      <c r="BD171" s="2">
        <f t="shared" si="73"/>
        <v>3.8389923329682367</v>
      </c>
      <c r="BE171" s="2">
        <f t="shared" si="73"/>
        <v>3.9238773274917853</v>
      </c>
      <c r="BF171" s="2">
        <f t="shared" si="73"/>
        <v>4.0005476451259581</v>
      </c>
      <c r="BG171" s="2">
        <f t="shared" si="73"/>
        <v>4.0854326396495075</v>
      </c>
      <c r="BH171" s="2">
        <f t="shared" si="73"/>
        <v>4.167579408543264</v>
      </c>
      <c r="BI171" s="2">
        <f t="shared" si="73"/>
        <v>4.2524644030668126</v>
      </c>
      <c r="BJ171" s="2">
        <f t="shared" si="73"/>
        <v>4.33461117196057</v>
      </c>
      <c r="BK171" s="2">
        <f t="shared" si="73"/>
        <v>4.4194961664841186</v>
      </c>
      <c r="BL171" s="2">
        <f t="shared" si="73"/>
        <v>4.5043811610076672</v>
      </c>
      <c r="BM171" s="2">
        <f t="shared" si="73"/>
        <v>4.5865279299014237</v>
      </c>
      <c r="BN171" s="2">
        <f t="shared" si="73"/>
        <v>4.6714129244249731</v>
      </c>
      <c r="BO171" s="2">
        <f t="shared" si="73"/>
        <v>4.7535596933187296</v>
      </c>
      <c r="BP171" s="2">
        <f t="shared" si="73"/>
        <v>4.8366788321167888</v>
      </c>
      <c r="BQ171" s="2">
        <f t="shared" si="73"/>
        <v>4.921532846715329</v>
      </c>
    </row>
    <row r="172" spans="1:69" outlineLevel="2">
      <c r="E172" s="2" t="str">
        <f t="shared" ref="E172:BQ172" si="74" xml:space="preserve">  E$125</f>
        <v>Annual % increase in operating costs escalation duration flag</v>
      </c>
      <c r="F172" s="2">
        <f t="shared" si="74"/>
        <v>0</v>
      </c>
      <c r="G172" s="2" t="str">
        <f t="shared" si="74"/>
        <v>flag</v>
      </c>
      <c r="H172" s="2">
        <f t="shared" si="74"/>
        <v>60</v>
      </c>
      <c r="I172" s="2">
        <f t="shared" si="74"/>
        <v>0</v>
      </c>
      <c r="J172" s="2">
        <f t="shared" si="74"/>
        <v>1</v>
      </c>
      <c r="K172" s="2">
        <f t="shared" si="74"/>
        <v>1</v>
      </c>
      <c r="L172" s="2">
        <f t="shared" si="74"/>
        <v>1</v>
      </c>
      <c r="M172" s="2">
        <f t="shared" si="74"/>
        <v>1</v>
      </c>
      <c r="N172" s="2">
        <f t="shared" si="74"/>
        <v>1</v>
      </c>
      <c r="O172" s="2">
        <f t="shared" si="74"/>
        <v>1</v>
      </c>
      <c r="P172" s="2">
        <f t="shared" si="74"/>
        <v>1</v>
      </c>
      <c r="Q172" s="2">
        <f t="shared" si="74"/>
        <v>1</v>
      </c>
      <c r="R172" s="2">
        <f t="shared" si="74"/>
        <v>1</v>
      </c>
      <c r="S172" s="2">
        <f t="shared" si="74"/>
        <v>1</v>
      </c>
      <c r="T172" s="2">
        <f t="shared" si="74"/>
        <v>1</v>
      </c>
      <c r="U172" s="2">
        <f t="shared" si="74"/>
        <v>1</v>
      </c>
      <c r="V172" s="2">
        <f t="shared" si="74"/>
        <v>1</v>
      </c>
      <c r="W172" s="2">
        <f t="shared" si="74"/>
        <v>1</v>
      </c>
      <c r="X172" s="2">
        <f t="shared" si="74"/>
        <v>1</v>
      </c>
      <c r="Y172" s="2">
        <f t="shared" si="74"/>
        <v>1</v>
      </c>
      <c r="Z172" s="2">
        <f t="shared" si="74"/>
        <v>1</v>
      </c>
      <c r="AA172" s="2">
        <f t="shared" si="74"/>
        <v>1</v>
      </c>
      <c r="AB172" s="2">
        <f t="shared" si="74"/>
        <v>1</v>
      </c>
      <c r="AC172" s="2">
        <f t="shared" si="74"/>
        <v>1</v>
      </c>
      <c r="AD172" s="2">
        <f t="shared" si="74"/>
        <v>1</v>
      </c>
      <c r="AE172" s="2">
        <f t="shared" si="74"/>
        <v>1</v>
      </c>
      <c r="AF172" s="2">
        <f t="shared" si="74"/>
        <v>1</v>
      </c>
      <c r="AG172" s="2">
        <f t="shared" si="74"/>
        <v>1</v>
      </c>
      <c r="AH172" s="2">
        <f t="shared" si="74"/>
        <v>1</v>
      </c>
      <c r="AI172" s="2">
        <f t="shared" si="74"/>
        <v>1</v>
      </c>
      <c r="AJ172" s="2">
        <f t="shared" si="74"/>
        <v>1</v>
      </c>
      <c r="AK172" s="2">
        <f t="shared" si="74"/>
        <v>1</v>
      </c>
      <c r="AL172" s="2">
        <f t="shared" si="74"/>
        <v>1</v>
      </c>
      <c r="AM172" s="2">
        <f t="shared" si="74"/>
        <v>1</v>
      </c>
      <c r="AN172" s="2">
        <f t="shared" si="74"/>
        <v>1</v>
      </c>
      <c r="AO172" s="2">
        <f t="shared" si="74"/>
        <v>1</v>
      </c>
      <c r="AP172" s="2">
        <f t="shared" si="74"/>
        <v>1</v>
      </c>
      <c r="AQ172" s="2">
        <f t="shared" si="74"/>
        <v>1</v>
      </c>
      <c r="AR172" s="2">
        <f t="shared" si="74"/>
        <v>1</v>
      </c>
      <c r="AS172" s="2">
        <f t="shared" si="74"/>
        <v>1</v>
      </c>
      <c r="AT172" s="2">
        <f t="shared" si="74"/>
        <v>1</v>
      </c>
      <c r="AU172" s="2">
        <f t="shared" si="74"/>
        <v>1</v>
      </c>
      <c r="AV172" s="2">
        <f t="shared" si="74"/>
        <v>1</v>
      </c>
      <c r="AW172" s="2">
        <f t="shared" si="74"/>
        <v>1</v>
      </c>
      <c r="AX172" s="2">
        <f t="shared" si="74"/>
        <v>1</v>
      </c>
      <c r="AY172" s="2">
        <f t="shared" si="74"/>
        <v>1</v>
      </c>
      <c r="AZ172" s="2">
        <f t="shared" si="74"/>
        <v>1</v>
      </c>
      <c r="BA172" s="2">
        <f t="shared" si="74"/>
        <v>1</v>
      </c>
      <c r="BB172" s="2">
        <f t="shared" si="74"/>
        <v>1</v>
      </c>
      <c r="BC172" s="2">
        <f t="shared" si="74"/>
        <v>1</v>
      </c>
      <c r="BD172" s="2">
        <f t="shared" si="74"/>
        <v>1</v>
      </c>
      <c r="BE172" s="2">
        <f t="shared" si="74"/>
        <v>1</v>
      </c>
      <c r="BF172" s="2">
        <f t="shared" si="74"/>
        <v>1</v>
      </c>
      <c r="BG172" s="2">
        <f t="shared" si="74"/>
        <v>1</v>
      </c>
      <c r="BH172" s="2">
        <f t="shared" si="74"/>
        <v>1</v>
      </c>
      <c r="BI172" s="2">
        <f t="shared" si="74"/>
        <v>1</v>
      </c>
      <c r="BJ172" s="2">
        <f t="shared" si="74"/>
        <v>1</v>
      </c>
      <c r="BK172" s="2">
        <f t="shared" si="74"/>
        <v>1</v>
      </c>
      <c r="BL172" s="2">
        <f t="shared" si="74"/>
        <v>1</v>
      </c>
      <c r="BM172" s="2">
        <f t="shared" si="74"/>
        <v>1</v>
      </c>
      <c r="BN172" s="2">
        <f t="shared" si="74"/>
        <v>1</v>
      </c>
      <c r="BO172" s="2">
        <f t="shared" si="74"/>
        <v>1</v>
      </c>
      <c r="BP172" s="2">
        <f t="shared" si="74"/>
        <v>1</v>
      </c>
      <c r="BQ172" s="2">
        <f t="shared" si="74"/>
        <v>1</v>
      </c>
    </row>
    <row r="173" spans="1:69" outlineLevel="2">
      <c r="E173" s="2" t="str">
        <f t="shared" ref="E173:BQ173" si="75" xml:space="preserve">  E$152</f>
        <v>Annual % increase in operating costs escalation step up frequency flag</v>
      </c>
      <c r="F173" s="2">
        <f t="shared" si="75"/>
        <v>0</v>
      </c>
      <c r="G173" s="2" t="str">
        <f t="shared" si="75"/>
        <v>flag</v>
      </c>
      <c r="H173" s="2">
        <f t="shared" si="75"/>
        <v>60</v>
      </c>
      <c r="I173" s="2">
        <f t="shared" si="75"/>
        <v>0</v>
      </c>
      <c r="J173" s="2">
        <f t="shared" si="75"/>
        <v>1</v>
      </c>
      <c r="K173" s="2">
        <f t="shared" si="75"/>
        <v>1</v>
      </c>
      <c r="L173" s="2">
        <f t="shared" si="75"/>
        <v>1</v>
      </c>
      <c r="M173" s="2">
        <f t="shared" si="75"/>
        <v>1</v>
      </c>
      <c r="N173" s="2">
        <f t="shared" si="75"/>
        <v>1</v>
      </c>
      <c r="O173" s="2">
        <f t="shared" si="75"/>
        <v>1</v>
      </c>
      <c r="P173" s="2">
        <f t="shared" si="75"/>
        <v>1</v>
      </c>
      <c r="Q173" s="2">
        <f t="shared" si="75"/>
        <v>1</v>
      </c>
      <c r="R173" s="2">
        <f t="shared" si="75"/>
        <v>1</v>
      </c>
      <c r="S173" s="2">
        <f t="shared" si="75"/>
        <v>1</v>
      </c>
      <c r="T173" s="2">
        <f t="shared" si="75"/>
        <v>1</v>
      </c>
      <c r="U173" s="2">
        <f t="shared" si="75"/>
        <v>1</v>
      </c>
      <c r="V173" s="2">
        <f t="shared" si="75"/>
        <v>1</v>
      </c>
      <c r="W173" s="2">
        <f t="shared" si="75"/>
        <v>1</v>
      </c>
      <c r="X173" s="2">
        <f t="shared" si="75"/>
        <v>1</v>
      </c>
      <c r="Y173" s="2">
        <f t="shared" si="75"/>
        <v>1</v>
      </c>
      <c r="Z173" s="2">
        <f t="shared" si="75"/>
        <v>1</v>
      </c>
      <c r="AA173" s="2">
        <f t="shared" si="75"/>
        <v>1</v>
      </c>
      <c r="AB173" s="2">
        <f t="shared" si="75"/>
        <v>1</v>
      </c>
      <c r="AC173" s="2">
        <f t="shared" si="75"/>
        <v>1</v>
      </c>
      <c r="AD173" s="2">
        <f t="shared" si="75"/>
        <v>1</v>
      </c>
      <c r="AE173" s="2">
        <f t="shared" si="75"/>
        <v>1</v>
      </c>
      <c r="AF173" s="2">
        <f t="shared" si="75"/>
        <v>1</v>
      </c>
      <c r="AG173" s="2">
        <f t="shared" si="75"/>
        <v>1</v>
      </c>
      <c r="AH173" s="2">
        <f t="shared" si="75"/>
        <v>1</v>
      </c>
      <c r="AI173" s="2">
        <f t="shared" si="75"/>
        <v>1</v>
      </c>
      <c r="AJ173" s="2">
        <f t="shared" si="75"/>
        <v>1</v>
      </c>
      <c r="AK173" s="2">
        <f t="shared" si="75"/>
        <v>1</v>
      </c>
      <c r="AL173" s="2">
        <f t="shared" si="75"/>
        <v>1</v>
      </c>
      <c r="AM173" s="2">
        <f t="shared" si="75"/>
        <v>1</v>
      </c>
      <c r="AN173" s="2">
        <f t="shared" si="75"/>
        <v>1</v>
      </c>
      <c r="AO173" s="2">
        <f t="shared" si="75"/>
        <v>1</v>
      </c>
      <c r="AP173" s="2">
        <f t="shared" si="75"/>
        <v>1</v>
      </c>
      <c r="AQ173" s="2">
        <f t="shared" si="75"/>
        <v>1</v>
      </c>
      <c r="AR173" s="2">
        <f t="shared" si="75"/>
        <v>1</v>
      </c>
      <c r="AS173" s="2">
        <f t="shared" si="75"/>
        <v>1</v>
      </c>
      <c r="AT173" s="2">
        <f t="shared" si="75"/>
        <v>1</v>
      </c>
      <c r="AU173" s="2">
        <f t="shared" si="75"/>
        <v>1</v>
      </c>
      <c r="AV173" s="2">
        <f t="shared" si="75"/>
        <v>1</v>
      </c>
      <c r="AW173" s="2">
        <f t="shared" si="75"/>
        <v>1</v>
      </c>
      <c r="AX173" s="2">
        <f t="shared" si="75"/>
        <v>1</v>
      </c>
      <c r="AY173" s="2">
        <f t="shared" si="75"/>
        <v>1</v>
      </c>
      <c r="AZ173" s="2">
        <f t="shared" si="75"/>
        <v>1</v>
      </c>
      <c r="BA173" s="2">
        <f t="shared" si="75"/>
        <v>1</v>
      </c>
      <c r="BB173" s="2">
        <f t="shared" si="75"/>
        <v>1</v>
      </c>
      <c r="BC173" s="2">
        <f t="shared" si="75"/>
        <v>1</v>
      </c>
      <c r="BD173" s="2">
        <f t="shared" si="75"/>
        <v>1</v>
      </c>
      <c r="BE173" s="2">
        <f t="shared" si="75"/>
        <v>1</v>
      </c>
      <c r="BF173" s="2">
        <f t="shared" si="75"/>
        <v>1</v>
      </c>
      <c r="BG173" s="2">
        <f t="shared" si="75"/>
        <v>1</v>
      </c>
      <c r="BH173" s="2">
        <f t="shared" si="75"/>
        <v>1</v>
      </c>
      <c r="BI173" s="2">
        <f t="shared" si="75"/>
        <v>1</v>
      </c>
      <c r="BJ173" s="2">
        <f t="shared" si="75"/>
        <v>1</v>
      </c>
      <c r="BK173" s="2">
        <f t="shared" si="75"/>
        <v>1</v>
      </c>
      <c r="BL173" s="2">
        <f t="shared" si="75"/>
        <v>1</v>
      </c>
      <c r="BM173" s="2">
        <f t="shared" si="75"/>
        <v>1</v>
      </c>
      <c r="BN173" s="2">
        <f t="shared" si="75"/>
        <v>1</v>
      </c>
      <c r="BO173" s="2">
        <f t="shared" si="75"/>
        <v>1</v>
      </c>
      <c r="BP173" s="2">
        <f t="shared" si="75"/>
        <v>1</v>
      </c>
      <c r="BQ173" s="2">
        <f t="shared" si="75"/>
        <v>1</v>
      </c>
    </row>
    <row r="174" spans="1:69" outlineLevel="2">
      <c r="A174" s="36"/>
      <c r="B174" s="36"/>
      <c r="C174" s="56"/>
      <c r="D174" s="57"/>
      <c r="E174" s="24" t="s">
        <v>125</v>
      </c>
      <c r="F174" s="24"/>
      <c r="G174" s="24" t="s">
        <v>25</v>
      </c>
      <c r="H174" s="24"/>
      <c r="I174" s="24"/>
      <c r="J174" s="30">
        <f t="shared" ref="J174:BQ174" si="76" xml:space="preserve">  IF( J172 = 0, 1, IF( J173 = 1, ( 1 + $F170 ) ^ J171, I174 ) )</f>
        <v>1</v>
      </c>
      <c r="K174" s="30">
        <f t="shared" si="76"/>
        <v>1.0606373855281319</v>
      </c>
      <c r="L174" s="30">
        <f t="shared" si="76"/>
        <v>1.1228173700183663</v>
      </c>
      <c r="M174" s="30">
        <f t="shared" si="76"/>
        <v>1.1909020797618532</v>
      </c>
      <c r="N174" s="30">
        <f t="shared" si="76"/>
        <v>1.260718846414961</v>
      </c>
      <c r="O174" s="30">
        <f t="shared" si="76"/>
        <v>1.3371655411476067</v>
      </c>
      <c r="P174" s="30">
        <f t="shared" si="76"/>
        <v>1.4182477635811073</v>
      </c>
      <c r="Q174" s="30">
        <f t="shared" si="76"/>
        <v>1.5013926961905415</v>
      </c>
      <c r="R174" s="30">
        <f t="shared" si="76"/>
        <v>1.5924332239385688</v>
      </c>
      <c r="S174" s="30">
        <f t="shared" si="76"/>
        <v>1.6857897985014481</v>
      </c>
      <c r="T174" s="30">
        <f t="shared" si="76"/>
        <v>1.788011684432572</v>
      </c>
      <c r="U174" s="30">
        <f t="shared" si="76"/>
        <v>1.8964320382703144</v>
      </c>
      <c r="V174" s="30">
        <f t="shared" si="76"/>
        <v>2</v>
      </c>
      <c r="W174" s="30">
        <f t="shared" si="76"/>
        <v>2.123116166406207</v>
      </c>
      <c r="X174" s="30">
        <f t="shared" si="76"/>
        <v>2.2474089271664077</v>
      </c>
      <c r="Y174" s="30">
        <f t="shared" si="76"/>
        <v>2.3834939697312532</v>
      </c>
      <c r="Z174" s="30">
        <f t="shared" si="76"/>
        <v>2.5230299265671206</v>
      </c>
      <c r="AA174" s="30">
        <f t="shared" si="76"/>
        <v>2.6758043641867868</v>
      </c>
      <c r="AB174" s="30">
        <f t="shared" si="76"/>
        <v>2.8378295952846591</v>
      </c>
      <c r="AC174" s="30">
        <f t="shared" si="76"/>
        <v>3.0039635452521662</v>
      </c>
      <c r="AD174" s="30">
        <f t="shared" si="76"/>
        <v>3.1858594619130938</v>
      </c>
      <c r="AE174" s="30">
        <f t="shared" si="76"/>
        <v>3.3723679884745299</v>
      </c>
      <c r="AF174" s="30">
        <f t="shared" si="76"/>
        <v>3.5786515045730187</v>
      </c>
      <c r="AG174" s="30">
        <f t="shared" si="76"/>
        <v>3.7954477031377634</v>
      </c>
      <c r="AH174" s="30">
        <f t="shared" si="76"/>
        <v>4.002530534348697</v>
      </c>
      <c r="AI174" s="30">
        <f t="shared" si="76"/>
        <v>4.245005501072133</v>
      </c>
      <c r="AJ174" s="30">
        <f t="shared" si="76"/>
        <v>4.4936358308615398</v>
      </c>
      <c r="AK174" s="30">
        <f t="shared" si="76"/>
        <v>4.7658621609806406</v>
      </c>
      <c r="AL174" s="30">
        <f t="shared" si="76"/>
        <v>5.0449991092169153</v>
      </c>
      <c r="AM174" s="30">
        <f t="shared" si="76"/>
        <v>5.3506272563676252</v>
      </c>
      <c r="AN174" s="30">
        <f t="shared" si="76"/>
        <v>5.674770483959108</v>
      </c>
      <c r="AO174" s="30">
        <f t="shared" si="76"/>
        <v>6.0071422692370309</v>
      </c>
      <c r="AP174" s="30">
        <f t="shared" si="76"/>
        <v>6.3710574497300154</v>
      </c>
      <c r="AQ174" s="30">
        <f t="shared" si="76"/>
        <v>6.7442108212471021</v>
      </c>
      <c r="AR174" s="30">
        <f t="shared" si="76"/>
        <v>7.1559894788419491</v>
      </c>
      <c r="AS174" s="30">
        <f t="shared" si="76"/>
        <v>7.5896041474347067</v>
      </c>
      <c r="AT174" s="30">
        <f t="shared" si="76"/>
        <v>8.003796367598353</v>
      </c>
      <c r="AU174" s="30">
        <f t="shared" si="76"/>
        <v>8.4887835967832839</v>
      </c>
      <c r="AV174" s="30">
        <f t="shared" si="76"/>
        <v>8.9860890625555676</v>
      </c>
      <c r="AW174" s="30">
        <f t="shared" si="76"/>
        <v>9.5305979725149506</v>
      </c>
      <c r="AX174" s="30">
        <f t="shared" si="76"/>
        <v>10.08893691587145</v>
      </c>
      <c r="AY174" s="30">
        <f t="shared" si="76"/>
        <v>10.700272504075359</v>
      </c>
      <c r="AZ174" s="30">
        <f t="shared" si="76"/>
        <v>11.348651757486126</v>
      </c>
      <c r="BA174" s="30">
        <f t="shared" si="76"/>
        <v>12.013499256989205</v>
      </c>
      <c r="BB174" s="30">
        <f t="shared" si="76"/>
        <v>12.74145302416016</v>
      </c>
      <c r="BC174" s="30">
        <f t="shared" si="76"/>
        <v>13.487896158038225</v>
      </c>
      <c r="BD174" s="30">
        <f t="shared" si="76"/>
        <v>14.310402377382669</v>
      </c>
      <c r="BE174" s="30">
        <f t="shared" si="76"/>
        <v>15.177658429514958</v>
      </c>
      <c r="BF174" s="30">
        <f t="shared" si="76"/>
        <v>16.006074731707191</v>
      </c>
      <c r="BG174" s="30">
        <f t="shared" si="76"/>
        <v>16.976093939824924</v>
      </c>
      <c r="BH174" s="30">
        <f t="shared" si="76"/>
        <v>17.970758637460968</v>
      </c>
      <c r="BI174" s="30">
        <f t="shared" si="76"/>
        <v>19.059843960063692</v>
      </c>
      <c r="BJ174" s="30">
        <f t="shared" si="76"/>
        <v>20.176599910915989</v>
      </c>
      <c r="BK174" s="30">
        <f t="shared" si="76"/>
        <v>21.399366254079712</v>
      </c>
      <c r="BL174" s="30">
        <f t="shared" si="76"/>
        <v>22.696236139791509</v>
      </c>
      <c r="BM174" s="30">
        <f t="shared" si="76"/>
        <v>24.026055881451988</v>
      </c>
      <c r="BN174" s="30">
        <f t="shared" si="76"/>
        <v>25.482111541004233</v>
      </c>
      <c r="BO174" s="30">
        <f t="shared" si="76"/>
        <v>26.975161524169106</v>
      </c>
      <c r="BP174" s="30">
        <f t="shared" si="76"/>
        <v>28.57494530964108</v>
      </c>
      <c r="BQ174" s="30">
        <f t="shared" si="76"/>
        <v>30.306027397240108</v>
      </c>
    </row>
    <row r="175" spans="1:69" outlineLevel="1"/>
    <row r="177" spans="1:69">
      <c r="A177" s="28" t="s">
        <v>126</v>
      </c>
    </row>
    <row r="178" spans="1:69" outlineLevel="1">
      <c r="B178" s="28" t="s">
        <v>155</v>
      </c>
    </row>
    <row r="179" spans="1:69" outlineLevel="2">
      <c r="A179" s="21"/>
      <c r="B179" s="21"/>
      <c r="C179" s="33"/>
      <c r="D179" s="34"/>
      <c r="E179" s="3" t="str">
        <f xml:space="preserve">  InpC!E$37</f>
        <v>Financial year end month</v>
      </c>
      <c r="F179" s="3">
        <f xml:space="preserve">  InpC!F$37</f>
        <v>12</v>
      </c>
      <c r="G179" s="3" t="str">
        <f xml:space="preserve">  InpC!G$37</f>
        <v>month</v>
      </c>
      <c r="M179" s="2"/>
    </row>
    <row r="180" spans="1:69" outlineLevel="2">
      <c r="E180" s="2" t="str">
        <f t="shared" ref="E180:BQ180" si="77" xml:space="preserve">  E$37</f>
        <v>Period number</v>
      </c>
      <c r="F180" s="2">
        <f t="shared" si="77"/>
        <v>0</v>
      </c>
      <c r="G180" s="2">
        <f t="shared" si="77"/>
        <v>0</v>
      </c>
      <c r="H180" s="2">
        <f t="shared" si="77"/>
        <v>1830</v>
      </c>
      <c r="I180" s="2">
        <f t="shared" si="77"/>
        <v>0</v>
      </c>
      <c r="J180" s="2">
        <f t="shared" si="77"/>
        <v>1</v>
      </c>
      <c r="K180" s="2">
        <f t="shared" si="77"/>
        <v>2</v>
      </c>
      <c r="L180" s="2">
        <f t="shared" si="77"/>
        <v>3</v>
      </c>
      <c r="M180" s="2">
        <f t="shared" si="77"/>
        <v>4</v>
      </c>
      <c r="N180" s="2">
        <f t="shared" si="77"/>
        <v>5</v>
      </c>
      <c r="O180" s="2">
        <f t="shared" si="77"/>
        <v>6</v>
      </c>
      <c r="P180" s="2">
        <f t="shared" si="77"/>
        <v>7</v>
      </c>
      <c r="Q180" s="2">
        <f t="shared" si="77"/>
        <v>8</v>
      </c>
      <c r="R180" s="2">
        <f t="shared" si="77"/>
        <v>9</v>
      </c>
      <c r="S180" s="2">
        <f t="shared" si="77"/>
        <v>10</v>
      </c>
      <c r="T180" s="2">
        <f t="shared" si="77"/>
        <v>11</v>
      </c>
      <c r="U180" s="2">
        <f t="shared" si="77"/>
        <v>12</v>
      </c>
      <c r="V180" s="2">
        <f t="shared" si="77"/>
        <v>13</v>
      </c>
      <c r="W180" s="2">
        <f t="shared" si="77"/>
        <v>14</v>
      </c>
      <c r="X180" s="2">
        <f t="shared" si="77"/>
        <v>15</v>
      </c>
      <c r="Y180" s="2">
        <f t="shared" si="77"/>
        <v>16</v>
      </c>
      <c r="Z180" s="2">
        <f t="shared" si="77"/>
        <v>17</v>
      </c>
      <c r="AA180" s="2">
        <f t="shared" si="77"/>
        <v>18</v>
      </c>
      <c r="AB180" s="2">
        <f t="shared" si="77"/>
        <v>19</v>
      </c>
      <c r="AC180" s="2">
        <f t="shared" si="77"/>
        <v>20</v>
      </c>
      <c r="AD180" s="2">
        <f t="shared" si="77"/>
        <v>21</v>
      </c>
      <c r="AE180" s="2">
        <f t="shared" si="77"/>
        <v>22</v>
      </c>
      <c r="AF180" s="2">
        <f t="shared" si="77"/>
        <v>23</v>
      </c>
      <c r="AG180" s="2">
        <f t="shared" si="77"/>
        <v>24</v>
      </c>
      <c r="AH180" s="2">
        <f t="shared" si="77"/>
        <v>25</v>
      </c>
      <c r="AI180" s="2">
        <f t="shared" si="77"/>
        <v>26</v>
      </c>
      <c r="AJ180" s="2">
        <f t="shared" si="77"/>
        <v>27</v>
      </c>
      <c r="AK180" s="2">
        <f t="shared" si="77"/>
        <v>28</v>
      </c>
      <c r="AL180" s="2">
        <f t="shared" si="77"/>
        <v>29</v>
      </c>
      <c r="AM180" s="2">
        <f t="shared" si="77"/>
        <v>30</v>
      </c>
      <c r="AN180" s="2">
        <f t="shared" si="77"/>
        <v>31</v>
      </c>
      <c r="AO180" s="2">
        <f t="shared" si="77"/>
        <v>32</v>
      </c>
      <c r="AP180" s="2">
        <f t="shared" si="77"/>
        <v>33</v>
      </c>
      <c r="AQ180" s="2">
        <f t="shared" si="77"/>
        <v>34</v>
      </c>
      <c r="AR180" s="2">
        <f t="shared" si="77"/>
        <v>35</v>
      </c>
      <c r="AS180" s="2">
        <f t="shared" si="77"/>
        <v>36</v>
      </c>
      <c r="AT180" s="2">
        <f t="shared" si="77"/>
        <v>37</v>
      </c>
      <c r="AU180" s="2">
        <f t="shared" si="77"/>
        <v>38</v>
      </c>
      <c r="AV180" s="2">
        <f t="shared" si="77"/>
        <v>39</v>
      </c>
      <c r="AW180" s="2">
        <f t="shared" si="77"/>
        <v>40</v>
      </c>
      <c r="AX180" s="2">
        <f t="shared" si="77"/>
        <v>41</v>
      </c>
      <c r="AY180" s="2">
        <f t="shared" si="77"/>
        <v>42</v>
      </c>
      <c r="AZ180" s="2">
        <f t="shared" si="77"/>
        <v>43</v>
      </c>
      <c r="BA180" s="2">
        <f t="shared" si="77"/>
        <v>44</v>
      </c>
      <c r="BB180" s="2">
        <f t="shared" si="77"/>
        <v>45</v>
      </c>
      <c r="BC180" s="2">
        <f t="shared" si="77"/>
        <v>46</v>
      </c>
      <c r="BD180" s="2">
        <f t="shared" si="77"/>
        <v>47</v>
      </c>
      <c r="BE180" s="2">
        <f t="shared" si="77"/>
        <v>48</v>
      </c>
      <c r="BF180" s="2">
        <f t="shared" si="77"/>
        <v>49</v>
      </c>
      <c r="BG180" s="2">
        <f t="shared" si="77"/>
        <v>50</v>
      </c>
      <c r="BH180" s="2">
        <f t="shared" si="77"/>
        <v>51</v>
      </c>
      <c r="BI180" s="2">
        <f t="shared" si="77"/>
        <v>52</v>
      </c>
      <c r="BJ180" s="2">
        <f t="shared" si="77"/>
        <v>53</v>
      </c>
      <c r="BK180" s="2">
        <f t="shared" si="77"/>
        <v>54</v>
      </c>
      <c r="BL180" s="2">
        <f t="shared" si="77"/>
        <v>55</v>
      </c>
      <c r="BM180" s="2">
        <f t="shared" si="77"/>
        <v>56</v>
      </c>
      <c r="BN180" s="2">
        <f t="shared" si="77"/>
        <v>57</v>
      </c>
      <c r="BO180" s="2">
        <f t="shared" si="77"/>
        <v>58</v>
      </c>
      <c r="BP180" s="2">
        <f t="shared" si="77"/>
        <v>59</v>
      </c>
      <c r="BQ180" s="2">
        <f t="shared" si="77"/>
        <v>60</v>
      </c>
    </row>
    <row r="181" spans="1:69" outlineLevel="2">
      <c r="E181" s="11" t="str">
        <f t="shared" ref="E181:BQ181" si="78" xml:space="preserve">  E$25</f>
        <v>Model period end</v>
      </c>
      <c r="F181" s="11">
        <f t="shared" si="78"/>
        <v>0</v>
      </c>
      <c r="G181" s="11" t="str">
        <f t="shared" si="78"/>
        <v>date</v>
      </c>
      <c r="H181" s="11">
        <f t="shared" si="78"/>
        <v>0</v>
      </c>
      <c r="I181" s="11">
        <f t="shared" si="78"/>
        <v>0</v>
      </c>
      <c r="J181" s="11">
        <f t="shared" si="78"/>
        <v>45016</v>
      </c>
      <c r="K181" s="11">
        <f t="shared" si="78"/>
        <v>45046</v>
      </c>
      <c r="L181" s="11">
        <f t="shared" si="78"/>
        <v>45077</v>
      </c>
      <c r="M181" s="11">
        <f t="shared" si="78"/>
        <v>45107</v>
      </c>
      <c r="N181" s="11">
        <f t="shared" si="78"/>
        <v>45138</v>
      </c>
      <c r="O181" s="11">
        <f t="shared" si="78"/>
        <v>45169</v>
      </c>
      <c r="P181" s="11">
        <f t="shared" si="78"/>
        <v>45199</v>
      </c>
      <c r="Q181" s="11">
        <f t="shared" si="78"/>
        <v>45230</v>
      </c>
      <c r="R181" s="11">
        <f t="shared" si="78"/>
        <v>45260</v>
      </c>
      <c r="S181" s="11">
        <f t="shared" si="78"/>
        <v>45291</v>
      </c>
      <c r="T181" s="11">
        <f t="shared" si="78"/>
        <v>45322</v>
      </c>
      <c r="U181" s="11">
        <f t="shared" si="78"/>
        <v>45351</v>
      </c>
      <c r="V181" s="11">
        <f t="shared" si="78"/>
        <v>45382</v>
      </c>
      <c r="W181" s="11">
        <f t="shared" si="78"/>
        <v>45412</v>
      </c>
      <c r="X181" s="11">
        <f t="shared" si="78"/>
        <v>45443</v>
      </c>
      <c r="Y181" s="11">
        <f t="shared" si="78"/>
        <v>45473</v>
      </c>
      <c r="Z181" s="11">
        <f t="shared" si="78"/>
        <v>45504</v>
      </c>
      <c r="AA181" s="11">
        <f t="shared" si="78"/>
        <v>45535</v>
      </c>
      <c r="AB181" s="11">
        <f t="shared" si="78"/>
        <v>45565</v>
      </c>
      <c r="AC181" s="11">
        <f t="shared" si="78"/>
        <v>45596</v>
      </c>
      <c r="AD181" s="11">
        <f t="shared" si="78"/>
        <v>45626</v>
      </c>
      <c r="AE181" s="11">
        <f t="shared" si="78"/>
        <v>45657</v>
      </c>
      <c r="AF181" s="11">
        <f t="shared" si="78"/>
        <v>45688</v>
      </c>
      <c r="AG181" s="11">
        <f t="shared" si="78"/>
        <v>45716</v>
      </c>
      <c r="AH181" s="11">
        <f t="shared" si="78"/>
        <v>45747</v>
      </c>
      <c r="AI181" s="11">
        <f t="shared" si="78"/>
        <v>45777</v>
      </c>
      <c r="AJ181" s="11">
        <f t="shared" si="78"/>
        <v>45808</v>
      </c>
      <c r="AK181" s="11">
        <f t="shared" si="78"/>
        <v>45838</v>
      </c>
      <c r="AL181" s="11">
        <f t="shared" si="78"/>
        <v>45869</v>
      </c>
      <c r="AM181" s="11">
        <f t="shared" si="78"/>
        <v>45900</v>
      </c>
      <c r="AN181" s="11">
        <f t="shared" si="78"/>
        <v>45930</v>
      </c>
      <c r="AO181" s="11">
        <f t="shared" si="78"/>
        <v>45961</v>
      </c>
      <c r="AP181" s="11">
        <f t="shared" si="78"/>
        <v>45991</v>
      </c>
      <c r="AQ181" s="11">
        <f t="shared" si="78"/>
        <v>46022</v>
      </c>
      <c r="AR181" s="11">
        <f t="shared" si="78"/>
        <v>46053</v>
      </c>
      <c r="AS181" s="11">
        <f t="shared" si="78"/>
        <v>46081</v>
      </c>
      <c r="AT181" s="11">
        <f t="shared" si="78"/>
        <v>46112</v>
      </c>
      <c r="AU181" s="11">
        <f t="shared" si="78"/>
        <v>46142</v>
      </c>
      <c r="AV181" s="11">
        <f t="shared" si="78"/>
        <v>46173</v>
      </c>
      <c r="AW181" s="11">
        <f t="shared" si="78"/>
        <v>46203</v>
      </c>
      <c r="AX181" s="11">
        <f t="shared" si="78"/>
        <v>46234</v>
      </c>
      <c r="AY181" s="11">
        <f t="shared" si="78"/>
        <v>46265</v>
      </c>
      <c r="AZ181" s="11">
        <f t="shared" si="78"/>
        <v>46295</v>
      </c>
      <c r="BA181" s="11">
        <f t="shared" si="78"/>
        <v>46326</v>
      </c>
      <c r="BB181" s="11">
        <f t="shared" si="78"/>
        <v>46356</v>
      </c>
      <c r="BC181" s="11">
        <f t="shared" si="78"/>
        <v>46387</v>
      </c>
      <c r="BD181" s="11">
        <f t="shared" si="78"/>
        <v>46418</v>
      </c>
      <c r="BE181" s="11">
        <f t="shared" si="78"/>
        <v>46446</v>
      </c>
      <c r="BF181" s="11">
        <f t="shared" si="78"/>
        <v>46477</v>
      </c>
      <c r="BG181" s="11">
        <f t="shared" si="78"/>
        <v>46507</v>
      </c>
      <c r="BH181" s="11">
        <f t="shared" si="78"/>
        <v>46538</v>
      </c>
      <c r="BI181" s="11">
        <f t="shared" si="78"/>
        <v>46568</v>
      </c>
      <c r="BJ181" s="11">
        <f t="shared" si="78"/>
        <v>46599</v>
      </c>
      <c r="BK181" s="11">
        <f t="shared" si="78"/>
        <v>46630</v>
      </c>
      <c r="BL181" s="11">
        <f t="shared" si="78"/>
        <v>46660</v>
      </c>
      <c r="BM181" s="11">
        <f t="shared" si="78"/>
        <v>46691</v>
      </c>
      <c r="BN181" s="11">
        <f t="shared" si="78"/>
        <v>46721</v>
      </c>
      <c r="BO181" s="11">
        <f t="shared" si="78"/>
        <v>46752</v>
      </c>
      <c r="BP181" s="11">
        <f t="shared" si="78"/>
        <v>46783</v>
      </c>
      <c r="BQ181" s="11">
        <f t="shared" si="78"/>
        <v>46812</v>
      </c>
    </row>
    <row r="182" spans="1:69" outlineLevel="2">
      <c r="E182" s="52" t="s">
        <v>155</v>
      </c>
      <c r="G182" s="52" t="s">
        <v>51</v>
      </c>
      <c r="J182" s="5">
        <f t="shared" ref="J182:BQ182" si="79" xml:space="preserve">  IF( J180 = 1, 1, I182 + IF( MONTH( I181 ) = $F179, 1, 0 ) )</f>
        <v>1</v>
      </c>
      <c r="K182" s="5">
        <f t="shared" si="79"/>
        <v>1</v>
      </c>
      <c r="L182" s="5">
        <f t="shared" si="79"/>
        <v>1</v>
      </c>
      <c r="M182" s="5">
        <f t="shared" si="79"/>
        <v>1</v>
      </c>
      <c r="N182" s="5">
        <f t="shared" si="79"/>
        <v>1</v>
      </c>
      <c r="O182" s="5">
        <f t="shared" si="79"/>
        <v>1</v>
      </c>
      <c r="P182" s="5">
        <f t="shared" si="79"/>
        <v>1</v>
      </c>
      <c r="Q182" s="5">
        <f t="shared" si="79"/>
        <v>1</v>
      </c>
      <c r="R182" s="5">
        <f t="shared" si="79"/>
        <v>1</v>
      </c>
      <c r="S182" s="5">
        <f t="shared" si="79"/>
        <v>1</v>
      </c>
      <c r="T182" s="5">
        <f t="shared" si="79"/>
        <v>2</v>
      </c>
      <c r="U182" s="5">
        <f t="shared" si="79"/>
        <v>2</v>
      </c>
      <c r="V182" s="5">
        <f t="shared" si="79"/>
        <v>2</v>
      </c>
      <c r="W182" s="5">
        <f t="shared" si="79"/>
        <v>2</v>
      </c>
      <c r="X182" s="5">
        <f t="shared" si="79"/>
        <v>2</v>
      </c>
      <c r="Y182" s="5">
        <f t="shared" si="79"/>
        <v>2</v>
      </c>
      <c r="Z182" s="5">
        <f t="shared" si="79"/>
        <v>2</v>
      </c>
      <c r="AA182" s="5">
        <f t="shared" si="79"/>
        <v>2</v>
      </c>
      <c r="AB182" s="5">
        <f t="shared" si="79"/>
        <v>2</v>
      </c>
      <c r="AC182" s="5">
        <f t="shared" si="79"/>
        <v>2</v>
      </c>
      <c r="AD182" s="5">
        <f t="shared" si="79"/>
        <v>2</v>
      </c>
      <c r="AE182" s="5">
        <f t="shared" si="79"/>
        <v>2</v>
      </c>
      <c r="AF182" s="5">
        <f t="shared" si="79"/>
        <v>3</v>
      </c>
      <c r="AG182" s="5">
        <f t="shared" si="79"/>
        <v>3</v>
      </c>
      <c r="AH182" s="5">
        <f t="shared" si="79"/>
        <v>3</v>
      </c>
      <c r="AI182" s="5">
        <f t="shared" si="79"/>
        <v>3</v>
      </c>
      <c r="AJ182" s="5">
        <f t="shared" si="79"/>
        <v>3</v>
      </c>
      <c r="AK182" s="5">
        <f t="shared" si="79"/>
        <v>3</v>
      </c>
      <c r="AL182" s="5">
        <f t="shared" si="79"/>
        <v>3</v>
      </c>
      <c r="AM182" s="5">
        <f t="shared" si="79"/>
        <v>3</v>
      </c>
      <c r="AN182" s="5">
        <f t="shared" si="79"/>
        <v>3</v>
      </c>
      <c r="AO182" s="5">
        <f t="shared" si="79"/>
        <v>3</v>
      </c>
      <c r="AP182" s="5">
        <f t="shared" si="79"/>
        <v>3</v>
      </c>
      <c r="AQ182" s="5">
        <f t="shared" si="79"/>
        <v>3</v>
      </c>
      <c r="AR182" s="5">
        <f t="shared" si="79"/>
        <v>4</v>
      </c>
      <c r="AS182" s="5">
        <f t="shared" si="79"/>
        <v>4</v>
      </c>
      <c r="AT182" s="5">
        <f t="shared" si="79"/>
        <v>4</v>
      </c>
      <c r="AU182" s="5">
        <f t="shared" si="79"/>
        <v>4</v>
      </c>
      <c r="AV182" s="5">
        <f t="shared" si="79"/>
        <v>4</v>
      </c>
      <c r="AW182" s="5">
        <f t="shared" si="79"/>
        <v>4</v>
      </c>
      <c r="AX182" s="5">
        <f t="shared" si="79"/>
        <v>4</v>
      </c>
      <c r="AY182" s="5">
        <f t="shared" si="79"/>
        <v>4</v>
      </c>
      <c r="AZ182" s="5">
        <f t="shared" si="79"/>
        <v>4</v>
      </c>
      <c r="BA182" s="5">
        <f t="shared" si="79"/>
        <v>4</v>
      </c>
      <c r="BB182" s="5">
        <f t="shared" si="79"/>
        <v>4</v>
      </c>
      <c r="BC182" s="5">
        <f t="shared" si="79"/>
        <v>4</v>
      </c>
      <c r="BD182" s="5">
        <f t="shared" si="79"/>
        <v>5</v>
      </c>
      <c r="BE182" s="5">
        <f t="shared" si="79"/>
        <v>5</v>
      </c>
      <c r="BF182" s="5">
        <f t="shared" si="79"/>
        <v>5</v>
      </c>
      <c r="BG182" s="5">
        <f t="shared" si="79"/>
        <v>5</v>
      </c>
      <c r="BH182" s="5">
        <f t="shared" si="79"/>
        <v>5</v>
      </c>
      <c r="BI182" s="5">
        <f t="shared" si="79"/>
        <v>5</v>
      </c>
      <c r="BJ182" s="5">
        <f t="shared" si="79"/>
        <v>5</v>
      </c>
      <c r="BK182" s="5">
        <f t="shared" si="79"/>
        <v>5</v>
      </c>
      <c r="BL182" s="5">
        <f t="shared" si="79"/>
        <v>5</v>
      </c>
      <c r="BM182" s="5">
        <f t="shared" si="79"/>
        <v>5</v>
      </c>
      <c r="BN182" s="5">
        <f t="shared" si="79"/>
        <v>5</v>
      </c>
      <c r="BO182" s="5">
        <f t="shared" si="79"/>
        <v>5</v>
      </c>
      <c r="BP182" s="5">
        <f t="shared" si="79"/>
        <v>6</v>
      </c>
      <c r="BQ182" s="5">
        <f t="shared" si="79"/>
        <v>6</v>
      </c>
    </row>
    <row r="183" spans="1:69" outlineLevel="1"/>
    <row r="184" spans="1:69" outlineLevel="1"/>
    <row r="185" spans="1:69" outlineLevel="1">
      <c r="B185" s="28" t="s">
        <v>104</v>
      </c>
    </row>
    <row r="186" spans="1:69" outlineLevel="2">
      <c r="A186" s="21"/>
      <c r="B186" s="21"/>
      <c r="C186" s="33"/>
      <c r="D186" s="34"/>
      <c r="E186" s="3" t="str">
        <f xml:space="preserve">  InpC!E$37</f>
        <v>Financial year end month</v>
      </c>
      <c r="F186" s="3">
        <f xml:space="preserve">  InpC!F$37</f>
        <v>12</v>
      </c>
      <c r="G186" s="3" t="str">
        <f xml:space="preserve">  InpC!G$37</f>
        <v>month</v>
      </c>
      <c r="M186" s="2"/>
    </row>
    <row r="187" spans="1:69" outlineLevel="2">
      <c r="E187" s="11" t="str">
        <f t="shared" ref="E187:BQ187" si="80" xml:space="preserve">  E$25</f>
        <v>Model period end</v>
      </c>
      <c r="F187" s="11">
        <f t="shared" si="80"/>
        <v>0</v>
      </c>
      <c r="G187" s="11" t="str">
        <f t="shared" si="80"/>
        <v>date</v>
      </c>
      <c r="H187" s="11">
        <f t="shared" si="80"/>
        <v>0</v>
      </c>
      <c r="I187" s="11">
        <f t="shared" si="80"/>
        <v>0</v>
      </c>
      <c r="J187" s="11">
        <f t="shared" si="80"/>
        <v>45016</v>
      </c>
      <c r="K187" s="11">
        <f t="shared" si="80"/>
        <v>45046</v>
      </c>
      <c r="L187" s="11">
        <f t="shared" si="80"/>
        <v>45077</v>
      </c>
      <c r="M187" s="11">
        <f t="shared" si="80"/>
        <v>45107</v>
      </c>
      <c r="N187" s="11">
        <f t="shared" si="80"/>
        <v>45138</v>
      </c>
      <c r="O187" s="11">
        <f t="shared" si="80"/>
        <v>45169</v>
      </c>
      <c r="P187" s="11">
        <f t="shared" si="80"/>
        <v>45199</v>
      </c>
      <c r="Q187" s="11">
        <f t="shared" si="80"/>
        <v>45230</v>
      </c>
      <c r="R187" s="11">
        <f t="shared" si="80"/>
        <v>45260</v>
      </c>
      <c r="S187" s="11">
        <f t="shared" si="80"/>
        <v>45291</v>
      </c>
      <c r="T187" s="11">
        <f t="shared" si="80"/>
        <v>45322</v>
      </c>
      <c r="U187" s="11">
        <f t="shared" si="80"/>
        <v>45351</v>
      </c>
      <c r="V187" s="11">
        <f t="shared" si="80"/>
        <v>45382</v>
      </c>
      <c r="W187" s="11">
        <f t="shared" si="80"/>
        <v>45412</v>
      </c>
      <c r="X187" s="11">
        <f t="shared" si="80"/>
        <v>45443</v>
      </c>
      <c r="Y187" s="11">
        <f t="shared" si="80"/>
        <v>45473</v>
      </c>
      <c r="Z187" s="11">
        <f t="shared" si="80"/>
        <v>45504</v>
      </c>
      <c r="AA187" s="11">
        <f t="shared" si="80"/>
        <v>45535</v>
      </c>
      <c r="AB187" s="11">
        <f t="shared" si="80"/>
        <v>45565</v>
      </c>
      <c r="AC187" s="11">
        <f t="shared" si="80"/>
        <v>45596</v>
      </c>
      <c r="AD187" s="11">
        <f t="shared" si="80"/>
        <v>45626</v>
      </c>
      <c r="AE187" s="11">
        <f t="shared" si="80"/>
        <v>45657</v>
      </c>
      <c r="AF187" s="11">
        <f t="shared" si="80"/>
        <v>45688</v>
      </c>
      <c r="AG187" s="11">
        <f t="shared" si="80"/>
        <v>45716</v>
      </c>
      <c r="AH187" s="11">
        <f t="shared" si="80"/>
        <v>45747</v>
      </c>
      <c r="AI187" s="11">
        <f t="shared" si="80"/>
        <v>45777</v>
      </c>
      <c r="AJ187" s="11">
        <f t="shared" si="80"/>
        <v>45808</v>
      </c>
      <c r="AK187" s="11">
        <f t="shared" si="80"/>
        <v>45838</v>
      </c>
      <c r="AL187" s="11">
        <f t="shared" si="80"/>
        <v>45869</v>
      </c>
      <c r="AM187" s="11">
        <f t="shared" si="80"/>
        <v>45900</v>
      </c>
      <c r="AN187" s="11">
        <f t="shared" si="80"/>
        <v>45930</v>
      </c>
      <c r="AO187" s="11">
        <f t="shared" si="80"/>
        <v>45961</v>
      </c>
      <c r="AP187" s="11">
        <f t="shared" si="80"/>
        <v>45991</v>
      </c>
      <c r="AQ187" s="11">
        <f t="shared" si="80"/>
        <v>46022</v>
      </c>
      <c r="AR187" s="11">
        <f t="shared" si="80"/>
        <v>46053</v>
      </c>
      <c r="AS187" s="11">
        <f t="shared" si="80"/>
        <v>46081</v>
      </c>
      <c r="AT187" s="11">
        <f t="shared" si="80"/>
        <v>46112</v>
      </c>
      <c r="AU187" s="11">
        <f t="shared" si="80"/>
        <v>46142</v>
      </c>
      <c r="AV187" s="11">
        <f t="shared" si="80"/>
        <v>46173</v>
      </c>
      <c r="AW187" s="11">
        <f t="shared" si="80"/>
        <v>46203</v>
      </c>
      <c r="AX187" s="11">
        <f t="shared" si="80"/>
        <v>46234</v>
      </c>
      <c r="AY187" s="11">
        <f t="shared" si="80"/>
        <v>46265</v>
      </c>
      <c r="AZ187" s="11">
        <f t="shared" si="80"/>
        <v>46295</v>
      </c>
      <c r="BA187" s="11">
        <f t="shared" si="80"/>
        <v>46326</v>
      </c>
      <c r="BB187" s="11">
        <f t="shared" si="80"/>
        <v>46356</v>
      </c>
      <c r="BC187" s="11">
        <f t="shared" si="80"/>
        <v>46387</v>
      </c>
      <c r="BD187" s="11">
        <f t="shared" si="80"/>
        <v>46418</v>
      </c>
      <c r="BE187" s="11">
        <f t="shared" si="80"/>
        <v>46446</v>
      </c>
      <c r="BF187" s="11">
        <f t="shared" si="80"/>
        <v>46477</v>
      </c>
      <c r="BG187" s="11">
        <f t="shared" si="80"/>
        <v>46507</v>
      </c>
      <c r="BH187" s="11">
        <f t="shared" si="80"/>
        <v>46538</v>
      </c>
      <c r="BI187" s="11">
        <f t="shared" si="80"/>
        <v>46568</v>
      </c>
      <c r="BJ187" s="11">
        <f t="shared" si="80"/>
        <v>46599</v>
      </c>
      <c r="BK187" s="11">
        <f t="shared" si="80"/>
        <v>46630</v>
      </c>
      <c r="BL187" s="11">
        <f t="shared" si="80"/>
        <v>46660</v>
      </c>
      <c r="BM187" s="11">
        <f t="shared" si="80"/>
        <v>46691</v>
      </c>
      <c r="BN187" s="11">
        <f t="shared" si="80"/>
        <v>46721</v>
      </c>
      <c r="BO187" s="11">
        <f t="shared" si="80"/>
        <v>46752</v>
      </c>
      <c r="BP187" s="11">
        <f t="shared" si="80"/>
        <v>46783</v>
      </c>
      <c r="BQ187" s="11">
        <f t="shared" si="80"/>
        <v>46812</v>
      </c>
    </row>
    <row r="188" spans="1:69" outlineLevel="2">
      <c r="E188" s="2" t="str">
        <f t="shared" ref="E188:BQ188" si="81" xml:space="preserve">  E$37</f>
        <v>Period number</v>
      </c>
      <c r="F188" s="2">
        <f t="shared" si="81"/>
        <v>0</v>
      </c>
      <c r="G188" s="2">
        <f t="shared" si="81"/>
        <v>0</v>
      </c>
      <c r="H188" s="2">
        <f t="shared" si="81"/>
        <v>1830</v>
      </c>
      <c r="I188" s="2">
        <f t="shared" si="81"/>
        <v>0</v>
      </c>
      <c r="J188" s="2">
        <f t="shared" si="81"/>
        <v>1</v>
      </c>
      <c r="K188" s="2">
        <f t="shared" si="81"/>
        <v>2</v>
      </c>
      <c r="L188" s="2">
        <f t="shared" si="81"/>
        <v>3</v>
      </c>
      <c r="M188" s="2">
        <f t="shared" si="81"/>
        <v>4</v>
      </c>
      <c r="N188" s="2">
        <f t="shared" si="81"/>
        <v>5</v>
      </c>
      <c r="O188" s="2">
        <f t="shared" si="81"/>
        <v>6</v>
      </c>
      <c r="P188" s="2">
        <f t="shared" si="81"/>
        <v>7</v>
      </c>
      <c r="Q188" s="2">
        <f t="shared" si="81"/>
        <v>8</v>
      </c>
      <c r="R188" s="2">
        <f t="shared" si="81"/>
        <v>9</v>
      </c>
      <c r="S188" s="2">
        <f t="shared" si="81"/>
        <v>10</v>
      </c>
      <c r="T188" s="2">
        <f t="shared" si="81"/>
        <v>11</v>
      </c>
      <c r="U188" s="2">
        <f t="shared" si="81"/>
        <v>12</v>
      </c>
      <c r="V188" s="2">
        <f t="shared" si="81"/>
        <v>13</v>
      </c>
      <c r="W188" s="2">
        <f t="shared" si="81"/>
        <v>14</v>
      </c>
      <c r="X188" s="2">
        <f t="shared" si="81"/>
        <v>15</v>
      </c>
      <c r="Y188" s="2">
        <f t="shared" si="81"/>
        <v>16</v>
      </c>
      <c r="Z188" s="2">
        <f t="shared" si="81"/>
        <v>17</v>
      </c>
      <c r="AA188" s="2">
        <f t="shared" si="81"/>
        <v>18</v>
      </c>
      <c r="AB188" s="2">
        <f t="shared" si="81"/>
        <v>19</v>
      </c>
      <c r="AC188" s="2">
        <f t="shared" si="81"/>
        <v>20</v>
      </c>
      <c r="AD188" s="2">
        <f t="shared" si="81"/>
        <v>21</v>
      </c>
      <c r="AE188" s="2">
        <f t="shared" si="81"/>
        <v>22</v>
      </c>
      <c r="AF188" s="2">
        <f t="shared" si="81"/>
        <v>23</v>
      </c>
      <c r="AG188" s="2">
        <f t="shared" si="81"/>
        <v>24</v>
      </c>
      <c r="AH188" s="2">
        <f t="shared" si="81"/>
        <v>25</v>
      </c>
      <c r="AI188" s="2">
        <f t="shared" si="81"/>
        <v>26</v>
      </c>
      <c r="AJ188" s="2">
        <f t="shared" si="81"/>
        <v>27</v>
      </c>
      <c r="AK188" s="2">
        <f t="shared" si="81"/>
        <v>28</v>
      </c>
      <c r="AL188" s="2">
        <f t="shared" si="81"/>
        <v>29</v>
      </c>
      <c r="AM188" s="2">
        <f t="shared" si="81"/>
        <v>30</v>
      </c>
      <c r="AN188" s="2">
        <f t="shared" si="81"/>
        <v>31</v>
      </c>
      <c r="AO188" s="2">
        <f t="shared" si="81"/>
        <v>32</v>
      </c>
      <c r="AP188" s="2">
        <f t="shared" si="81"/>
        <v>33</v>
      </c>
      <c r="AQ188" s="2">
        <f t="shared" si="81"/>
        <v>34</v>
      </c>
      <c r="AR188" s="2">
        <f t="shared" si="81"/>
        <v>35</v>
      </c>
      <c r="AS188" s="2">
        <f t="shared" si="81"/>
        <v>36</v>
      </c>
      <c r="AT188" s="2">
        <f t="shared" si="81"/>
        <v>37</v>
      </c>
      <c r="AU188" s="2">
        <f t="shared" si="81"/>
        <v>38</v>
      </c>
      <c r="AV188" s="2">
        <f t="shared" si="81"/>
        <v>39</v>
      </c>
      <c r="AW188" s="2">
        <f t="shared" si="81"/>
        <v>40</v>
      </c>
      <c r="AX188" s="2">
        <f t="shared" si="81"/>
        <v>41</v>
      </c>
      <c r="AY188" s="2">
        <f t="shared" si="81"/>
        <v>42</v>
      </c>
      <c r="AZ188" s="2">
        <f t="shared" si="81"/>
        <v>43</v>
      </c>
      <c r="BA188" s="2">
        <f t="shared" si="81"/>
        <v>44</v>
      </c>
      <c r="BB188" s="2">
        <f t="shared" si="81"/>
        <v>45</v>
      </c>
      <c r="BC188" s="2">
        <f t="shared" si="81"/>
        <v>46</v>
      </c>
      <c r="BD188" s="2">
        <f t="shared" si="81"/>
        <v>47</v>
      </c>
      <c r="BE188" s="2">
        <f t="shared" si="81"/>
        <v>48</v>
      </c>
      <c r="BF188" s="2">
        <f t="shared" si="81"/>
        <v>49</v>
      </c>
      <c r="BG188" s="2">
        <f t="shared" si="81"/>
        <v>50</v>
      </c>
      <c r="BH188" s="2">
        <f t="shared" si="81"/>
        <v>51</v>
      </c>
      <c r="BI188" s="2">
        <f t="shared" si="81"/>
        <v>52</v>
      </c>
      <c r="BJ188" s="2">
        <f t="shared" si="81"/>
        <v>53</v>
      </c>
      <c r="BK188" s="2">
        <f t="shared" si="81"/>
        <v>54</v>
      </c>
      <c r="BL188" s="2">
        <f t="shared" si="81"/>
        <v>55</v>
      </c>
      <c r="BM188" s="2">
        <f t="shared" si="81"/>
        <v>56</v>
      </c>
      <c r="BN188" s="2">
        <f t="shared" si="81"/>
        <v>57</v>
      </c>
      <c r="BO188" s="2">
        <f t="shared" si="81"/>
        <v>58</v>
      </c>
      <c r="BP188" s="2">
        <f t="shared" si="81"/>
        <v>59</v>
      </c>
      <c r="BQ188" s="2">
        <f t="shared" si="81"/>
        <v>60</v>
      </c>
    </row>
    <row r="189" spans="1:69" outlineLevel="2">
      <c r="E189" s="52" t="s">
        <v>104</v>
      </c>
      <c r="G189" s="52" t="s">
        <v>51</v>
      </c>
      <c r="I189" s="5">
        <f t="shared" ref="I189:BQ189" si="82" xml:space="preserve">  IF( MONTH( I187 ) = $F186, ROUNDUP( I188 / 12, 0 ), 0 )</f>
        <v>0</v>
      </c>
      <c r="J189" s="5">
        <f t="shared" si="82"/>
        <v>0</v>
      </c>
      <c r="K189" s="5">
        <f t="shared" si="82"/>
        <v>0</v>
      </c>
      <c r="L189" s="5">
        <f t="shared" si="82"/>
        <v>0</v>
      </c>
      <c r="M189" s="5">
        <f t="shared" si="82"/>
        <v>0</v>
      </c>
      <c r="N189" s="5">
        <f t="shared" si="82"/>
        <v>0</v>
      </c>
      <c r="O189" s="5">
        <f t="shared" si="82"/>
        <v>0</v>
      </c>
      <c r="P189" s="5">
        <f t="shared" si="82"/>
        <v>0</v>
      </c>
      <c r="Q189" s="5">
        <f t="shared" si="82"/>
        <v>0</v>
      </c>
      <c r="R189" s="5">
        <f t="shared" si="82"/>
        <v>0</v>
      </c>
      <c r="S189" s="5">
        <f t="shared" si="82"/>
        <v>1</v>
      </c>
      <c r="T189" s="5">
        <f t="shared" si="82"/>
        <v>0</v>
      </c>
      <c r="U189" s="5">
        <f t="shared" si="82"/>
        <v>0</v>
      </c>
      <c r="V189" s="5">
        <f t="shared" si="82"/>
        <v>0</v>
      </c>
      <c r="W189" s="5">
        <f t="shared" si="82"/>
        <v>0</v>
      </c>
      <c r="X189" s="5">
        <f t="shared" si="82"/>
        <v>0</v>
      </c>
      <c r="Y189" s="5">
        <f t="shared" si="82"/>
        <v>0</v>
      </c>
      <c r="Z189" s="5">
        <f t="shared" si="82"/>
        <v>0</v>
      </c>
      <c r="AA189" s="5">
        <f t="shared" si="82"/>
        <v>0</v>
      </c>
      <c r="AB189" s="5">
        <f t="shared" si="82"/>
        <v>0</v>
      </c>
      <c r="AC189" s="5">
        <f t="shared" si="82"/>
        <v>0</v>
      </c>
      <c r="AD189" s="5">
        <f t="shared" si="82"/>
        <v>0</v>
      </c>
      <c r="AE189" s="5">
        <f t="shared" si="82"/>
        <v>2</v>
      </c>
      <c r="AF189" s="5">
        <f t="shared" si="82"/>
        <v>0</v>
      </c>
      <c r="AG189" s="5">
        <f t="shared" si="82"/>
        <v>0</v>
      </c>
      <c r="AH189" s="5">
        <f t="shared" si="82"/>
        <v>0</v>
      </c>
      <c r="AI189" s="5">
        <f t="shared" si="82"/>
        <v>0</v>
      </c>
      <c r="AJ189" s="5">
        <f t="shared" si="82"/>
        <v>0</v>
      </c>
      <c r="AK189" s="5">
        <f t="shared" si="82"/>
        <v>0</v>
      </c>
      <c r="AL189" s="5">
        <f t="shared" si="82"/>
        <v>0</v>
      </c>
      <c r="AM189" s="5">
        <f t="shared" si="82"/>
        <v>0</v>
      </c>
      <c r="AN189" s="5">
        <f t="shared" si="82"/>
        <v>0</v>
      </c>
      <c r="AO189" s="5">
        <f t="shared" si="82"/>
        <v>0</v>
      </c>
      <c r="AP189" s="5">
        <f t="shared" si="82"/>
        <v>0</v>
      </c>
      <c r="AQ189" s="5">
        <f t="shared" si="82"/>
        <v>3</v>
      </c>
      <c r="AR189" s="5">
        <f t="shared" si="82"/>
        <v>0</v>
      </c>
      <c r="AS189" s="5">
        <f t="shared" si="82"/>
        <v>0</v>
      </c>
      <c r="AT189" s="5">
        <f t="shared" si="82"/>
        <v>0</v>
      </c>
      <c r="AU189" s="5">
        <f t="shared" si="82"/>
        <v>0</v>
      </c>
      <c r="AV189" s="5">
        <f t="shared" si="82"/>
        <v>0</v>
      </c>
      <c r="AW189" s="5">
        <f t="shared" si="82"/>
        <v>0</v>
      </c>
      <c r="AX189" s="5">
        <f t="shared" si="82"/>
        <v>0</v>
      </c>
      <c r="AY189" s="5">
        <f t="shared" si="82"/>
        <v>0</v>
      </c>
      <c r="AZ189" s="5">
        <f t="shared" si="82"/>
        <v>0</v>
      </c>
      <c r="BA189" s="5">
        <f t="shared" si="82"/>
        <v>0</v>
      </c>
      <c r="BB189" s="5">
        <f t="shared" si="82"/>
        <v>0</v>
      </c>
      <c r="BC189" s="5">
        <f t="shared" si="82"/>
        <v>4</v>
      </c>
      <c r="BD189" s="5">
        <f t="shared" si="82"/>
        <v>0</v>
      </c>
      <c r="BE189" s="5">
        <f t="shared" si="82"/>
        <v>0</v>
      </c>
      <c r="BF189" s="5">
        <f t="shared" si="82"/>
        <v>0</v>
      </c>
      <c r="BG189" s="5">
        <f t="shared" si="82"/>
        <v>0</v>
      </c>
      <c r="BH189" s="5">
        <f t="shared" si="82"/>
        <v>0</v>
      </c>
      <c r="BI189" s="5">
        <f t="shared" si="82"/>
        <v>0</v>
      </c>
      <c r="BJ189" s="5">
        <f t="shared" si="82"/>
        <v>0</v>
      </c>
      <c r="BK189" s="5">
        <f t="shared" si="82"/>
        <v>0</v>
      </c>
      <c r="BL189" s="5">
        <f t="shared" si="82"/>
        <v>0</v>
      </c>
      <c r="BM189" s="5">
        <f t="shared" si="82"/>
        <v>0</v>
      </c>
      <c r="BN189" s="5">
        <f t="shared" si="82"/>
        <v>0</v>
      </c>
      <c r="BO189" s="5">
        <f t="shared" si="82"/>
        <v>5</v>
      </c>
      <c r="BP189" s="5">
        <f t="shared" si="82"/>
        <v>0</v>
      </c>
      <c r="BQ189" s="5">
        <f t="shared" si="82"/>
        <v>0</v>
      </c>
    </row>
    <row r="190" spans="1:69" outlineLevel="1"/>
    <row r="191" spans="1:69" outlineLevel="1"/>
    <row r="192" spans="1:69" outlineLevel="1">
      <c r="B192" s="28" t="s">
        <v>127</v>
      </c>
    </row>
    <row r="193" spans="1:69" outlineLevel="2">
      <c r="A193" s="21"/>
      <c r="B193" s="21"/>
      <c r="C193" s="33"/>
      <c r="D193" s="34"/>
      <c r="E193" s="40" t="str">
        <f xml:space="preserve">  InpC!E$38</f>
        <v>Start date</v>
      </c>
      <c r="F193" s="40">
        <f xml:space="preserve">  InpC!F$38</f>
        <v>44986</v>
      </c>
      <c r="G193" s="40" t="str">
        <f xml:space="preserve">  InpC!G$38</f>
        <v>date</v>
      </c>
      <c r="M193" s="11"/>
    </row>
    <row r="194" spans="1:69" outlineLevel="2">
      <c r="A194" s="21"/>
      <c r="B194" s="21"/>
      <c r="C194" s="33"/>
      <c r="D194" s="34"/>
      <c r="E194" s="3" t="str">
        <f xml:space="preserve">  InpC!E$37</f>
        <v>Financial year end month</v>
      </c>
      <c r="F194" s="3">
        <f xml:space="preserve">  InpC!F$37</f>
        <v>12</v>
      </c>
      <c r="G194" s="3" t="str">
        <f xml:space="preserve">  InpC!G$37</f>
        <v>month</v>
      </c>
      <c r="M194" s="2"/>
    </row>
    <row r="195" spans="1:69" outlineLevel="2">
      <c r="E195" s="52" t="s">
        <v>127</v>
      </c>
      <c r="F195" s="2">
        <f xml:space="preserve">  EOMONTH( DATE( YEAR( $F193 ) + IF( MONTH( $F193 ) &gt; MONTH( $F194 ), 0, -1 ), $F194, 1 ), 0 )</f>
        <v>45291</v>
      </c>
      <c r="G195" s="52" t="s">
        <v>124</v>
      </c>
      <c r="M195" s="2"/>
    </row>
    <row r="196" spans="1:69" outlineLevel="1"/>
    <row r="197" spans="1:69" outlineLevel="1"/>
    <row r="198" spans="1:69" outlineLevel="1">
      <c r="B198" s="28" t="s">
        <v>90</v>
      </c>
    </row>
    <row r="199" spans="1:69" outlineLevel="2">
      <c r="E199" s="2" t="str">
        <f t="shared" ref="E199:BQ199" si="83" xml:space="preserve">  E$37</f>
        <v>Period number</v>
      </c>
      <c r="F199" s="2">
        <f t="shared" si="83"/>
        <v>0</v>
      </c>
      <c r="G199" s="2">
        <f t="shared" si="83"/>
        <v>0</v>
      </c>
      <c r="H199" s="2">
        <f t="shared" si="83"/>
        <v>1830</v>
      </c>
      <c r="I199" s="2">
        <f t="shared" si="83"/>
        <v>0</v>
      </c>
      <c r="J199" s="2">
        <f t="shared" si="83"/>
        <v>1</v>
      </c>
      <c r="K199" s="2">
        <f t="shared" si="83"/>
        <v>2</v>
      </c>
      <c r="L199" s="2">
        <f t="shared" si="83"/>
        <v>3</v>
      </c>
      <c r="M199" s="2">
        <f t="shared" si="83"/>
        <v>4</v>
      </c>
      <c r="N199" s="2">
        <f t="shared" si="83"/>
        <v>5</v>
      </c>
      <c r="O199" s="2">
        <f t="shared" si="83"/>
        <v>6</v>
      </c>
      <c r="P199" s="2">
        <f t="shared" si="83"/>
        <v>7</v>
      </c>
      <c r="Q199" s="2">
        <f t="shared" si="83"/>
        <v>8</v>
      </c>
      <c r="R199" s="2">
        <f t="shared" si="83"/>
        <v>9</v>
      </c>
      <c r="S199" s="2">
        <f t="shared" si="83"/>
        <v>10</v>
      </c>
      <c r="T199" s="2">
        <f t="shared" si="83"/>
        <v>11</v>
      </c>
      <c r="U199" s="2">
        <f t="shared" si="83"/>
        <v>12</v>
      </c>
      <c r="V199" s="2">
        <f t="shared" si="83"/>
        <v>13</v>
      </c>
      <c r="W199" s="2">
        <f t="shared" si="83"/>
        <v>14</v>
      </c>
      <c r="X199" s="2">
        <f t="shared" si="83"/>
        <v>15</v>
      </c>
      <c r="Y199" s="2">
        <f t="shared" si="83"/>
        <v>16</v>
      </c>
      <c r="Z199" s="2">
        <f t="shared" si="83"/>
        <v>17</v>
      </c>
      <c r="AA199" s="2">
        <f t="shared" si="83"/>
        <v>18</v>
      </c>
      <c r="AB199" s="2">
        <f t="shared" si="83"/>
        <v>19</v>
      </c>
      <c r="AC199" s="2">
        <f t="shared" si="83"/>
        <v>20</v>
      </c>
      <c r="AD199" s="2">
        <f t="shared" si="83"/>
        <v>21</v>
      </c>
      <c r="AE199" s="2">
        <f t="shared" si="83"/>
        <v>22</v>
      </c>
      <c r="AF199" s="2">
        <f t="shared" si="83"/>
        <v>23</v>
      </c>
      <c r="AG199" s="2">
        <f t="shared" si="83"/>
        <v>24</v>
      </c>
      <c r="AH199" s="2">
        <f t="shared" si="83"/>
        <v>25</v>
      </c>
      <c r="AI199" s="2">
        <f t="shared" si="83"/>
        <v>26</v>
      </c>
      <c r="AJ199" s="2">
        <f t="shared" si="83"/>
        <v>27</v>
      </c>
      <c r="AK199" s="2">
        <f t="shared" si="83"/>
        <v>28</v>
      </c>
      <c r="AL199" s="2">
        <f t="shared" si="83"/>
        <v>29</v>
      </c>
      <c r="AM199" s="2">
        <f t="shared" si="83"/>
        <v>30</v>
      </c>
      <c r="AN199" s="2">
        <f t="shared" si="83"/>
        <v>31</v>
      </c>
      <c r="AO199" s="2">
        <f t="shared" si="83"/>
        <v>32</v>
      </c>
      <c r="AP199" s="2">
        <f t="shared" si="83"/>
        <v>33</v>
      </c>
      <c r="AQ199" s="2">
        <f t="shared" si="83"/>
        <v>34</v>
      </c>
      <c r="AR199" s="2">
        <f t="shared" si="83"/>
        <v>35</v>
      </c>
      <c r="AS199" s="2">
        <f t="shared" si="83"/>
        <v>36</v>
      </c>
      <c r="AT199" s="2">
        <f t="shared" si="83"/>
        <v>37</v>
      </c>
      <c r="AU199" s="2">
        <f t="shared" si="83"/>
        <v>38</v>
      </c>
      <c r="AV199" s="2">
        <f t="shared" si="83"/>
        <v>39</v>
      </c>
      <c r="AW199" s="2">
        <f t="shared" si="83"/>
        <v>40</v>
      </c>
      <c r="AX199" s="2">
        <f t="shared" si="83"/>
        <v>41</v>
      </c>
      <c r="AY199" s="2">
        <f t="shared" si="83"/>
        <v>42</v>
      </c>
      <c r="AZ199" s="2">
        <f t="shared" si="83"/>
        <v>43</v>
      </c>
      <c r="BA199" s="2">
        <f t="shared" si="83"/>
        <v>44</v>
      </c>
      <c r="BB199" s="2">
        <f t="shared" si="83"/>
        <v>45</v>
      </c>
      <c r="BC199" s="2">
        <f t="shared" si="83"/>
        <v>46</v>
      </c>
      <c r="BD199" s="2">
        <f t="shared" si="83"/>
        <v>47</v>
      </c>
      <c r="BE199" s="2">
        <f t="shared" si="83"/>
        <v>48</v>
      </c>
      <c r="BF199" s="2">
        <f t="shared" si="83"/>
        <v>49</v>
      </c>
      <c r="BG199" s="2">
        <f t="shared" si="83"/>
        <v>50</v>
      </c>
      <c r="BH199" s="2">
        <f t="shared" si="83"/>
        <v>51</v>
      </c>
      <c r="BI199" s="2">
        <f t="shared" si="83"/>
        <v>52</v>
      </c>
      <c r="BJ199" s="2">
        <f t="shared" si="83"/>
        <v>53</v>
      </c>
      <c r="BK199" s="2">
        <f t="shared" si="83"/>
        <v>54</v>
      </c>
      <c r="BL199" s="2">
        <f t="shared" si="83"/>
        <v>55</v>
      </c>
      <c r="BM199" s="2">
        <f t="shared" si="83"/>
        <v>56</v>
      </c>
      <c r="BN199" s="2">
        <f t="shared" si="83"/>
        <v>57</v>
      </c>
      <c r="BO199" s="2">
        <f t="shared" si="83"/>
        <v>58</v>
      </c>
      <c r="BP199" s="2">
        <f t="shared" si="83"/>
        <v>59</v>
      </c>
      <c r="BQ199" s="2">
        <f t="shared" si="83"/>
        <v>60</v>
      </c>
    </row>
    <row r="200" spans="1:69" outlineLevel="2">
      <c r="E200" s="52" t="s">
        <v>90</v>
      </c>
      <c r="G200" s="52" t="s">
        <v>51</v>
      </c>
      <c r="J200" s="5">
        <f t="shared" ref="J200:BQ200" si="84" xml:space="preserve">  IF( J199 = 1, 1, I200 + IF( MOD( J199, 3 ) = 1, 1, 0 ) )</f>
        <v>1</v>
      </c>
      <c r="K200" s="5">
        <f t="shared" si="84"/>
        <v>1</v>
      </c>
      <c r="L200" s="5">
        <f t="shared" si="84"/>
        <v>1</v>
      </c>
      <c r="M200" s="5">
        <f t="shared" si="84"/>
        <v>2</v>
      </c>
      <c r="N200" s="5">
        <f t="shared" si="84"/>
        <v>2</v>
      </c>
      <c r="O200" s="5">
        <f t="shared" si="84"/>
        <v>2</v>
      </c>
      <c r="P200" s="5">
        <f t="shared" si="84"/>
        <v>3</v>
      </c>
      <c r="Q200" s="5">
        <f t="shared" si="84"/>
        <v>3</v>
      </c>
      <c r="R200" s="5">
        <f t="shared" si="84"/>
        <v>3</v>
      </c>
      <c r="S200" s="5">
        <f t="shared" si="84"/>
        <v>4</v>
      </c>
      <c r="T200" s="5">
        <f t="shared" si="84"/>
        <v>4</v>
      </c>
      <c r="U200" s="5">
        <f t="shared" si="84"/>
        <v>4</v>
      </c>
      <c r="V200" s="5">
        <f t="shared" si="84"/>
        <v>5</v>
      </c>
      <c r="W200" s="5">
        <f t="shared" si="84"/>
        <v>5</v>
      </c>
      <c r="X200" s="5">
        <f t="shared" si="84"/>
        <v>5</v>
      </c>
      <c r="Y200" s="5">
        <f t="shared" si="84"/>
        <v>6</v>
      </c>
      <c r="Z200" s="5">
        <f t="shared" si="84"/>
        <v>6</v>
      </c>
      <c r="AA200" s="5">
        <f t="shared" si="84"/>
        <v>6</v>
      </c>
      <c r="AB200" s="5">
        <f t="shared" si="84"/>
        <v>7</v>
      </c>
      <c r="AC200" s="5">
        <f t="shared" si="84"/>
        <v>7</v>
      </c>
      <c r="AD200" s="5">
        <f t="shared" si="84"/>
        <v>7</v>
      </c>
      <c r="AE200" s="5">
        <f t="shared" si="84"/>
        <v>8</v>
      </c>
      <c r="AF200" s="5">
        <f t="shared" si="84"/>
        <v>8</v>
      </c>
      <c r="AG200" s="5">
        <f t="shared" si="84"/>
        <v>8</v>
      </c>
      <c r="AH200" s="5">
        <f t="shared" si="84"/>
        <v>9</v>
      </c>
      <c r="AI200" s="5">
        <f t="shared" si="84"/>
        <v>9</v>
      </c>
      <c r="AJ200" s="5">
        <f t="shared" si="84"/>
        <v>9</v>
      </c>
      <c r="AK200" s="5">
        <f t="shared" si="84"/>
        <v>10</v>
      </c>
      <c r="AL200" s="5">
        <f t="shared" si="84"/>
        <v>10</v>
      </c>
      <c r="AM200" s="5">
        <f t="shared" si="84"/>
        <v>10</v>
      </c>
      <c r="AN200" s="5">
        <f t="shared" si="84"/>
        <v>11</v>
      </c>
      <c r="AO200" s="5">
        <f t="shared" si="84"/>
        <v>11</v>
      </c>
      <c r="AP200" s="5">
        <f t="shared" si="84"/>
        <v>11</v>
      </c>
      <c r="AQ200" s="5">
        <f t="shared" si="84"/>
        <v>12</v>
      </c>
      <c r="AR200" s="5">
        <f t="shared" si="84"/>
        <v>12</v>
      </c>
      <c r="AS200" s="5">
        <f t="shared" si="84"/>
        <v>12</v>
      </c>
      <c r="AT200" s="5">
        <f t="shared" si="84"/>
        <v>13</v>
      </c>
      <c r="AU200" s="5">
        <f t="shared" si="84"/>
        <v>13</v>
      </c>
      <c r="AV200" s="5">
        <f t="shared" si="84"/>
        <v>13</v>
      </c>
      <c r="AW200" s="5">
        <f t="shared" si="84"/>
        <v>14</v>
      </c>
      <c r="AX200" s="5">
        <f t="shared" si="84"/>
        <v>14</v>
      </c>
      <c r="AY200" s="5">
        <f t="shared" si="84"/>
        <v>14</v>
      </c>
      <c r="AZ200" s="5">
        <f t="shared" si="84"/>
        <v>15</v>
      </c>
      <c r="BA200" s="5">
        <f t="shared" si="84"/>
        <v>15</v>
      </c>
      <c r="BB200" s="5">
        <f t="shared" si="84"/>
        <v>15</v>
      </c>
      <c r="BC200" s="5">
        <f t="shared" si="84"/>
        <v>16</v>
      </c>
      <c r="BD200" s="5">
        <f t="shared" si="84"/>
        <v>16</v>
      </c>
      <c r="BE200" s="5">
        <f t="shared" si="84"/>
        <v>16</v>
      </c>
      <c r="BF200" s="5">
        <f t="shared" si="84"/>
        <v>17</v>
      </c>
      <c r="BG200" s="5">
        <f t="shared" si="84"/>
        <v>17</v>
      </c>
      <c r="BH200" s="5">
        <f t="shared" si="84"/>
        <v>17</v>
      </c>
      <c r="BI200" s="5">
        <f t="shared" si="84"/>
        <v>18</v>
      </c>
      <c r="BJ200" s="5">
        <f t="shared" si="84"/>
        <v>18</v>
      </c>
      <c r="BK200" s="5">
        <f t="shared" si="84"/>
        <v>18</v>
      </c>
      <c r="BL200" s="5">
        <f t="shared" si="84"/>
        <v>19</v>
      </c>
      <c r="BM200" s="5">
        <f t="shared" si="84"/>
        <v>19</v>
      </c>
      <c r="BN200" s="5">
        <f t="shared" si="84"/>
        <v>19</v>
      </c>
      <c r="BO200" s="5">
        <f t="shared" si="84"/>
        <v>20</v>
      </c>
      <c r="BP200" s="5">
        <f t="shared" si="84"/>
        <v>20</v>
      </c>
      <c r="BQ200" s="5">
        <f t="shared" si="84"/>
        <v>20</v>
      </c>
    </row>
    <row r="201" spans="1:69" outlineLevel="1"/>
    <row r="202" spans="1:69" outlineLevel="1"/>
    <row r="203" spans="1:69" outlineLevel="1">
      <c r="B203" s="28" t="s">
        <v>22</v>
      </c>
    </row>
    <row r="204" spans="1:69" outlineLevel="2">
      <c r="E204" s="2" t="str">
        <f t="shared" ref="E204:BQ204" si="85" xml:space="preserve">  E$37</f>
        <v>Period number</v>
      </c>
      <c r="F204" s="2">
        <f t="shared" si="85"/>
        <v>0</v>
      </c>
      <c r="G204" s="2">
        <f t="shared" si="85"/>
        <v>0</v>
      </c>
      <c r="H204" s="2">
        <f t="shared" si="85"/>
        <v>1830</v>
      </c>
      <c r="I204" s="2">
        <f t="shared" si="85"/>
        <v>0</v>
      </c>
      <c r="J204" s="2">
        <f t="shared" si="85"/>
        <v>1</v>
      </c>
      <c r="K204" s="2">
        <f t="shared" si="85"/>
        <v>2</v>
      </c>
      <c r="L204" s="2">
        <f t="shared" si="85"/>
        <v>3</v>
      </c>
      <c r="M204" s="2">
        <f t="shared" si="85"/>
        <v>4</v>
      </c>
      <c r="N204" s="2">
        <f t="shared" si="85"/>
        <v>5</v>
      </c>
      <c r="O204" s="2">
        <f t="shared" si="85"/>
        <v>6</v>
      </c>
      <c r="P204" s="2">
        <f t="shared" si="85"/>
        <v>7</v>
      </c>
      <c r="Q204" s="2">
        <f t="shared" si="85"/>
        <v>8</v>
      </c>
      <c r="R204" s="2">
        <f t="shared" si="85"/>
        <v>9</v>
      </c>
      <c r="S204" s="2">
        <f t="shared" si="85"/>
        <v>10</v>
      </c>
      <c r="T204" s="2">
        <f t="shared" si="85"/>
        <v>11</v>
      </c>
      <c r="U204" s="2">
        <f t="shared" si="85"/>
        <v>12</v>
      </c>
      <c r="V204" s="2">
        <f t="shared" si="85"/>
        <v>13</v>
      </c>
      <c r="W204" s="2">
        <f t="shared" si="85"/>
        <v>14</v>
      </c>
      <c r="X204" s="2">
        <f t="shared" si="85"/>
        <v>15</v>
      </c>
      <c r="Y204" s="2">
        <f t="shared" si="85"/>
        <v>16</v>
      </c>
      <c r="Z204" s="2">
        <f t="shared" si="85"/>
        <v>17</v>
      </c>
      <c r="AA204" s="2">
        <f t="shared" si="85"/>
        <v>18</v>
      </c>
      <c r="AB204" s="2">
        <f t="shared" si="85"/>
        <v>19</v>
      </c>
      <c r="AC204" s="2">
        <f t="shared" si="85"/>
        <v>20</v>
      </c>
      <c r="AD204" s="2">
        <f t="shared" si="85"/>
        <v>21</v>
      </c>
      <c r="AE204" s="2">
        <f t="shared" si="85"/>
        <v>22</v>
      </c>
      <c r="AF204" s="2">
        <f t="shared" si="85"/>
        <v>23</v>
      </c>
      <c r="AG204" s="2">
        <f t="shared" si="85"/>
        <v>24</v>
      </c>
      <c r="AH204" s="2">
        <f t="shared" si="85"/>
        <v>25</v>
      </c>
      <c r="AI204" s="2">
        <f t="shared" si="85"/>
        <v>26</v>
      </c>
      <c r="AJ204" s="2">
        <f t="shared" si="85"/>
        <v>27</v>
      </c>
      <c r="AK204" s="2">
        <f t="shared" si="85"/>
        <v>28</v>
      </c>
      <c r="AL204" s="2">
        <f t="shared" si="85"/>
        <v>29</v>
      </c>
      <c r="AM204" s="2">
        <f t="shared" si="85"/>
        <v>30</v>
      </c>
      <c r="AN204" s="2">
        <f t="shared" si="85"/>
        <v>31</v>
      </c>
      <c r="AO204" s="2">
        <f t="shared" si="85"/>
        <v>32</v>
      </c>
      <c r="AP204" s="2">
        <f t="shared" si="85"/>
        <v>33</v>
      </c>
      <c r="AQ204" s="2">
        <f t="shared" si="85"/>
        <v>34</v>
      </c>
      <c r="AR204" s="2">
        <f t="shared" si="85"/>
        <v>35</v>
      </c>
      <c r="AS204" s="2">
        <f t="shared" si="85"/>
        <v>36</v>
      </c>
      <c r="AT204" s="2">
        <f t="shared" si="85"/>
        <v>37</v>
      </c>
      <c r="AU204" s="2">
        <f t="shared" si="85"/>
        <v>38</v>
      </c>
      <c r="AV204" s="2">
        <f t="shared" si="85"/>
        <v>39</v>
      </c>
      <c r="AW204" s="2">
        <f t="shared" si="85"/>
        <v>40</v>
      </c>
      <c r="AX204" s="2">
        <f t="shared" si="85"/>
        <v>41</v>
      </c>
      <c r="AY204" s="2">
        <f t="shared" si="85"/>
        <v>42</v>
      </c>
      <c r="AZ204" s="2">
        <f t="shared" si="85"/>
        <v>43</v>
      </c>
      <c r="BA204" s="2">
        <f t="shared" si="85"/>
        <v>44</v>
      </c>
      <c r="BB204" s="2">
        <f t="shared" si="85"/>
        <v>45</v>
      </c>
      <c r="BC204" s="2">
        <f t="shared" si="85"/>
        <v>46</v>
      </c>
      <c r="BD204" s="2">
        <f t="shared" si="85"/>
        <v>47</v>
      </c>
      <c r="BE204" s="2">
        <f t="shared" si="85"/>
        <v>48</v>
      </c>
      <c r="BF204" s="2">
        <f t="shared" si="85"/>
        <v>49</v>
      </c>
      <c r="BG204" s="2">
        <f t="shared" si="85"/>
        <v>50</v>
      </c>
      <c r="BH204" s="2">
        <f t="shared" si="85"/>
        <v>51</v>
      </c>
      <c r="BI204" s="2">
        <f t="shared" si="85"/>
        <v>52</v>
      </c>
      <c r="BJ204" s="2">
        <f t="shared" si="85"/>
        <v>53</v>
      </c>
      <c r="BK204" s="2">
        <f t="shared" si="85"/>
        <v>54</v>
      </c>
      <c r="BL204" s="2">
        <f t="shared" si="85"/>
        <v>55</v>
      </c>
      <c r="BM204" s="2">
        <f t="shared" si="85"/>
        <v>56</v>
      </c>
      <c r="BN204" s="2">
        <f t="shared" si="85"/>
        <v>57</v>
      </c>
      <c r="BO204" s="2">
        <f t="shared" si="85"/>
        <v>58</v>
      </c>
      <c r="BP204" s="2">
        <f t="shared" si="85"/>
        <v>59</v>
      </c>
      <c r="BQ204" s="2">
        <f t="shared" si="85"/>
        <v>60</v>
      </c>
    </row>
    <row r="205" spans="1:69" outlineLevel="2">
      <c r="E205" s="52" t="s">
        <v>22</v>
      </c>
      <c r="G205" s="52" t="s">
        <v>51</v>
      </c>
      <c r="I205" s="5">
        <f t="shared" ref="I205:BQ205" si="86" xml:space="preserve">  IF( MOD( I204, 3 ) = 0, ( I204 / 3 ), 0 )</f>
        <v>0</v>
      </c>
      <c r="J205" s="5">
        <f t="shared" si="86"/>
        <v>0</v>
      </c>
      <c r="K205" s="5">
        <f t="shared" si="86"/>
        <v>0</v>
      </c>
      <c r="L205" s="5">
        <f t="shared" si="86"/>
        <v>1</v>
      </c>
      <c r="M205" s="5">
        <f t="shared" si="86"/>
        <v>0</v>
      </c>
      <c r="N205" s="5">
        <f t="shared" si="86"/>
        <v>0</v>
      </c>
      <c r="O205" s="5">
        <f t="shared" si="86"/>
        <v>2</v>
      </c>
      <c r="P205" s="5">
        <f t="shared" si="86"/>
        <v>0</v>
      </c>
      <c r="Q205" s="5">
        <f t="shared" si="86"/>
        <v>0</v>
      </c>
      <c r="R205" s="5">
        <f t="shared" si="86"/>
        <v>3</v>
      </c>
      <c r="S205" s="5">
        <f t="shared" si="86"/>
        <v>0</v>
      </c>
      <c r="T205" s="5">
        <f t="shared" si="86"/>
        <v>0</v>
      </c>
      <c r="U205" s="5">
        <f t="shared" si="86"/>
        <v>4</v>
      </c>
      <c r="V205" s="5">
        <f t="shared" si="86"/>
        <v>0</v>
      </c>
      <c r="W205" s="5">
        <f t="shared" si="86"/>
        <v>0</v>
      </c>
      <c r="X205" s="5">
        <f t="shared" si="86"/>
        <v>5</v>
      </c>
      <c r="Y205" s="5">
        <f t="shared" si="86"/>
        <v>0</v>
      </c>
      <c r="Z205" s="5">
        <f t="shared" si="86"/>
        <v>0</v>
      </c>
      <c r="AA205" s="5">
        <f t="shared" si="86"/>
        <v>6</v>
      </c>
      <c r="AB205" s="5">
        <f t="shared" si="86"/>
        <v>0</v>
      </c>
      <c r="AC205" s="5">
        <f t="shared" si="86"/>
        <v>0</v>
      </c>
      <c r="AD205" s="5">
        <f t="shared" si="86"/>
        <v>7</v>
      </c>
      <c r="AE205" s="5">
        <f t="shared" si="86"/>
        <v>0</v>
      </c>
      <c r="AF205" s="5">
        <f t="shared" si="86"/>
        <v>0</v>
      </c>
      <c r="AG205" s="5">
        <f t="shared" si="86"/>
        <v>8</v>
      </c>
      <c r="AH205" s="5">
        <f t="shared" si="86"/>
        <v>0</v>
      </c>
      <c r="AI205" s="5">
        <f t="shared" si="86"/>
        <v>0</v>
      </c>
      <c r="AJ205" s="5">
        <f t="shared" si="86"/>
        <v>9</v>
      </c>
      <c r="AK205" s="5">
        <f t="shared" si="86"/>
        <v>0</v>
      </c>
      <c r="AL205" s="5">
        <f t="shared" si="86"/>
        <v>0</v>
      </c>
      <c r="AM205" s="5">
        <f t="shared" si="86"/>
        <v>10</v>
      </c>
      <c r="AN205" s="5">
        <f t="shared" si="86"/>
        <v>0</v>
      </c>
      <c r="AO205" s="5">
        <f t="shared" si="86"/>
        <v>0</v>
      </c>
      <c r="AP205" s="5">
        <f t="shared" si="86"/>
        <v>11</v>
      </c>
      <c r="AQ205" s="5">
        <f t="shared" si="86"/>
        <v>0</v>
      </c>
      <c r="AR205" s="5">
        <f t="shared" si="86"/>
        <v>0</v>
      </c>
      <c r="AS205" s="5">
        <f t="shared" si="86"/>
        <v>12</v>
      </c>
      <c r="AT205" s="5">
        <f t="shared" si="86"/>
        <v>0</v>
      </c>
      <c r="AU205" s="5">
        <f t="shared" si="86"/>
        <v>0</v>
      </c>
      <c r="AV205" s="5">
        <f t="shared" si="86"/>
        <v>13</v>
      </c>
      <c r="AW205" s="5">
        <f t="shared" si="86"/>
        <v>0</v>
      </c>
      <c r="AX205" s="5">
        <f t="shared" si="86"/>
        <v>0</v>
      </c>
      <c r="AY205" s="5">
        <f t="shared" si="86"/>
        <v>14</v>
      </c>
      <c r="AZ205" s="5">
        <f t="shared" si="86"/>
        <v>0</v>
      </c>
      <c r="BA205" s="5">
        <f t="shared" si="86"/>
        <v>0</v>
      </c>
      <c r="BB205" s="5">
        <f t="shared" si="86"/>
        <v>15</v>
      </c>
      <c r="BC205" s="5">
        <f t="shared" si="86"/>
        <v>0</v>
      </c>
      <c r="BD205" s="5">
        <f t="shared" si="86"/>
        <v>0</v>
      </c>
      <c r="BE205" s="5">
        <f t="shared" si="86"/>
        <v>16</v>
      </c>
      <c r="BF205" s="5">
        <f t="shared" si="86"/>
        <v>0</v>
      </c>
      <c r="BG205" s="5">
        <f t="shared" si="86"/>
        <v>0</v>
      </c>
      <c r="BH205" s="5">
        <f t="shared" si="86"/>
        <v>17</v>
      </c>
      <c r="BI205" s="5">
        <f t="shared" si="86"/>
        <v>0</v>
      </c>
      <c r="BJ205" s="5">
        <f t="shared" si="86"/>
        <v>0</v>
      </c>
      <c r="BK205" s="5">
        <f t="shared" si="86"/>
        <v>18</v>
      </c>
      <c r="BL205" s="5">
        <f t="shared" si="86"/>
        <v>0</v>
      </c>
      <c r="BM205" s="5">
        <f t="shared" si="86"/>
        <v>0</v>
      </c>
      <c r="BN205" s="5">
        <f t="shared" si="86"/>
        <v>19</v>
      </c>
      <c r="BO205" s="5">
        <f t="shared" si="86"/>
        <v>0</v>
      </c>
      <c r="BP205" s="5">
        <f t="shared" si="86"/>
        <v>0</v>
      </c>
      <c r="BQ205" s="5">
        <f t="shared" si="86"/>
        <v>20</v>
      </c>
    </row>
    <row r="206" spans="1:69" outlineLevel="1"/>
    <row r="207" spans="1:69" outlineLevel="1"/>
    <row r="208" spans="1:69" outlineLevel="1">
      <c r="B208" s="28" t="s">
        <v>48</v>
      </c>
    </row>
    <row r="209" spans="1:69" outlineLevel="2">
      <c r="A209" s="21"/>
      <c r="B209" s="21"/>
      <c r="C209" s="33"/>
      <c r="D209" s="34"/>
      <c r="E209" s="40" t="str">
        <f xml:space="preserve">  InpC!E$38</f>
        <v>Start date</v>
      </c>
      <c r="F209" s="40">
        <f xml:space="preserve">  InpC!F$38</f>
        <v>44986</v>
      </c>
      <c r="G209" s="40" t="str">
        <f xml:space="preserve">  InpC!G$38</f>
        <v>date</v>
      </c>
      <c r="M209" s="11"/>
    </row>
    <row r="210" spans="1:69" outlineLevel="2">
      <c r="E210" s="52" t="s">
        <v>48</v>
      </c>
      <c r="F210" s="2">
        <f xml:space="preserve">  $F209 - 1</f>
        <v>44985</v>
      </c>
      <c r="G210" s="52" t="s">
        <v>124</v>
      </c>
      <c r="M210" s="2"/>
    </row>
    <row r="211" spans="1:69" outlineLevel="1"/>
    <row r="212" spans="1:69" outlineLevel="1"/>
    <row r="213" spans="1:69" outlineLevel="1">
      <c r="B213" s="28" t="s">
        <v>177</v>
      </c>
    </row>
    <row r="214" spans="1:69" outlineLevel="2">
      <c r="E214" s="2" t="str">
        <f t="shared" ref="E214:BQ214" si="87" xml:space="preserve">  E$37</f>
        <v>Period number</v>
      </c>
      <c r="F214" s="2">
        <f t="shared" si="87"/>
        <v>0</v>
      </c>
      <c r="G214" s="2">
        <f t="shared" si="87"/>
        <v>0</v>
      </c>
      <c r="H214" s="2">
        <f t="shared" si="87"/>
        <v>1830</v>
      </c>
      <c r="I214" s="2">
        <f t="shared" si="87"/>
        <v>0</v>
      </c>
      <c r="J214" s="2">
        <f t="shared" si="87"/>
        <v>1</v>
      </c>
      <c r="K214" s="2">
        <f t="shared" si="87"/>
        <v>2</v>
      </c>
      <c r="L214" s="2">
        <f t="shared" si="87"/>
        <v>3</v>
      </c>
      <c r="M214" s="2">
        <f t="shared" si="87"/>
        <v>4</v>
      </c>
      <c r="N214" s="2">
        <f t="shared" si="87"/>
        <v>5</v>
      </c>
      <c r="O214" s="2">
        <f t="shared" si="87"/>
        <v>6</v>
      </c>
      <c r="P214" s="2">
        <f t="shared" si="87"/>
        <v>7</v>
      </c>
      <c r="Q214" s="2">
        <f t="shared" si="87"/>
        <v>8</v>
      </c>
      <c r="R214" s="2">
        <f t="shared" si="87"/>
        <v>9</v>
      </c>
      <c r="S214" s="2">
        <f t="shared" si="87"/>
        <v>10</v>
      </c>
      <c r="T214" s="2">
        <f t="shared" si="87"/>
        <v>11</v>
      </c>
      <c r="U214" s="2">
        <f t="shared" si="87"/>
        <v>12</v>
      </c>
      <c r="V214" s="2">
        <f t="shared" si="87"/>
        <v>13</v>
      </c>
      <c r="W214" s="2">
        <f t="shared" si="87"/>
        <v>14</v>
      </c>
      <c r="X214" s="2">
        <f t="shared" si="87"/>
        <v>15</v>
      </c>
      <c r="Y214" s="2">
        <f t="shared" si="87"/>
        <v>16</v>
      </c>
      <c r="Z214" s="2">
        <f t="shared" si="87"/>
        <v>17</v>
      </c>
      <c r="AA214" s="2">
        <f t="shared" si="87"/>
        <v>18</v>
      </c>
      <c r="AB214" s="2">
        <f t="shared" si="87"/>
        <v>19</v>
      </c>
      <c r="AC214" s="2">
        <f t="shared" si="87"/>
        <v>20</v>
      </c>
      <c r="AD214" s="2">
        <f t="shared" si="87"/>
        <v>21</v>
      </c>
      <c r="AE214" s="2">
        <f t="shared" si="87"/>
        <v>22</v>
      </c>
      <c r="AF214" s="2">
        <f t="shared" si="87"/>
        <v>23</v>
      </c>
      <c r="AG214" s="2">
        <f t="shared" si="87"/>
        <v>24</v>
      </c>
      <c r="AH214" s="2">
        <f t="shared" si="87"/>
        <v>25</v>
      </c>
      <c r="AI214" s="2">
        <f t="shared" si="87"/>
        <v>26</v>
      </c>
      <c r="AJ214" s="2">
        <f t="shared" si="87"/>
        <v>27</v>
      </c>
      <c r="AK214" s="2">
        <f t="shared" si="87"/>
        <v>28</v>
      </c>
      <c r="AL214" s="2">
        <f t="shared" si="87"/>
        <v>29</v>
      </c>
      <c r="AM214" s="2">
        <f t="shared" si="87"/>
        <v>30</v>
      </c>
      <c r="AN214" s="2">
        <f t="shared" si="87"/>
        <v>31</v>
      </c>
      <c r="AO214" s="2">
        <f t="shared" si="87"/>
        <v>32</v>
      </c>
      <c r="AP214" s="2">
        <f t="shared" si="87"/>
        <v>33</v>
      </c>
      <c r="AQ214" s="2">
        <f t="shared" si="87"/>
        <v>34</v>
      </c>
      <c r="AR214" s="2">
        <f t="shared" si="87"/>
        <v>35</v>
      </c>
      <c r="AS214" s="2">
        <f t="shared" si="87"/>
        <v>36</v>
      </c>
      <c r="AT214" s="2">
        <f t="shared" si="87"/>
        <v>37</v>
      </c>
      <c r="AU214" s="2">
        <f t="shared" si="87"/>
        <v>38</v>
      </c>
      <c r="AV214" s="2">
        <f t="shared" si="87"/>
        <v>39</v>
      </c>
      <c r="AW214" s="2">
        <f t="shared" si="87"/>
        <v>40</v>
      </c>
      <c r="AX214" s="2">
        <f t="shared" si="87"/>
        <v>41</v>
      </c>
      <c r="AY214" s="2">
        <f t="shared" si="87"/>
        <v>42</v>
      </c>
      <c r="AZ214" s="2">
        <f t="shared" si="87"/>
        <v>43</v>
      </c>
      <c r="BA214" s="2">
        <f t="shared" si="87"/>
        <v>44</v>
      </c>
      <c r="BB214" s="2">
        <f t="shared" si="87"/>
        <v>45</v>
      </c>
      <c r="BC214" s="2">
        <f t="shared" si="87"/>
        <v>46</v>
      </c>
      <c r="BD214" s="2">
        <f t="shared" si="87"/>
        <v>47</v>
      </c>
      <c r="BE214" s="2">
        <f t="shared" si="87"/>
        <v>48</v>
      </c>
      <c r="BF214" s="2">
        <f t="shared" si="87"/>
        <v>49</v>
      </c>
      <c r="BG214" s="2">
        <f t="shared" si="87"/>
        <v>50</v>
      </c>
      <c r="BH214" s="2">
        <f t="shared" si="87"/>
        <v>51</v>
      </c>
      <c r="BI214" s="2">
        <f t="shared" si="87"/>
        <v>52</v>
      </c>
      <c r="BJ214" s="2">
        <f t="shared" si="87"/>
        <v>53</v>
      </c>
      <c r="BK214" s="2">
        <f t="shared" si="87"/>
        <v>54</v>
      </c>
      <c r="BL214" s="2">
        <f t="shared" si="87"/>
        <v>55</v>
      </c>
      <c r="BM214" s="2">
        <f t="shared" si="87"/>
        <v>56</v>
      </c>
      <c r="BN214" s="2">
        <f t="shared" si="87"/>
        <v>57</v>
      </c>
      <c r="BO214" s="2">
        <f t="shared" si="87"/>
        <v>58</v>
      </c>
      <c r="BP214" s="2">
        <f t="shared" si="87"/>
        <v>59</v>
      </c>
      <c r="BQ214" s="2">
        <f t="shared" si="87"/>
        <v>60</v>
      </c>
    </row>
    <row r="215" spans="1:69" outlineLevel="2">
      <c r="E215" s="52" t="s">
        <v>177</v>
      </c>
      <c r="G215" s="52" t="s">
        <v>51</v>
      </c>
      <c r="J215" s="5">
        <f t="shared" ref="J215:BQ215" si="88" xml:space="preserve">  IF( J214 = 1, 1, I215 + IF( MOD( J214, 6 ) = 1, 1, 0 ) )</f>
        <v>1</v>
      </c>
      <c r="K215" s="5">
        <f t="shared" si="88"/>
        <v>1</v>
      </c>
      <c r="L215" s="5">
        <f t="shared" si="88"/>
        <v>1</v>
      </c>
      <c r="M215" s="5">
        <f t="shared" si="88"/>
        <v>1</v>
      </c>
      <c r="N215" s="5">
        <f t="shared" si="88"/>
        <v>1</v>
      </c>
      <c r="O215" s="5">
        <f t="shared" si="88"/>
        <v>1</v>
      </c>
      <c r="P215" s="5">
        <f t="shared" si="88"/>
        <v>2</v>
      </c>
      <c r="Q215" s="5">
        <f t="shared" si="88"/>
        <v>2</v>
      </c>
      <c r="R215" s="5">
        <f t="shared" si="88"/>
        <v>2</v>
      </c>
      <c r="S215" s="5">
        <f t="shared" si="88"/>
        <v>2</v>
      </c>
      <c r="T215" s="5">
        <f t="shared" si="88"/>
        <v>2</v>
      </c>
      <c r="U215" s="5">
        <f t="shared" si="88"/>
        <v>2</v>
      </c>
      <c r="V215" s="5">
        <f t="shared" si="88"/>
        <v>3</v>
      </c>
      <c r="W215" s="5">
        <f t="shared" si="88"/>
        <v>3</v>
      </c>
      <c r="X215" s="5">
        <f t="shared" si="88"/>
        <v>3</v>
      </c>
      <c r="Y215" s="5">
        <f t="shared" si="88"/>
        <v>3</v>
      </c>
      <c r="Z215" s="5">
        <f t="shared" si="88"/>
        <v>3</v>
      </c>
      <c r="AA215" s="5">
        <f t="shared" si="88"/>
        <v>3</v>
      </c>
      <c r="AB215" s="5">
        <f t="shared" si="88"/>
        <v>4</v>
      </c>
      <c r="AC215" s="5">
        <f t="shared" si="88"/>
        <v>4</v>
      </c>
      <c r="AD215" s="5">
        <f t="shared" si="88"/>
        <v>4</v>
      </c>
      <c r="AE215" s="5">
        <f t="shared" si="88"/>
        <v>4</v>
      </c>
      <c r="AF215" s="5">
        <f t="shared" si="88"/>
        <v>4</v>
      </c>
      <c r="AG215" s="5">
        <f t="shared" si="88"/>
        <v>4</v>
      </c>
      <c r="AH215" s="5">
        <f t="shared" si="88"/>
        <v>5</v>
      </c>
      <c r="AI215" s="5">
        <f t="shared" si="88"/>
        <v>5</v>
      </c>
      <c r="AJ215" s="5">
        <f t="shared" si="88"/>
        <v>5</v>
      </c>
      <c r="AK215" s="5">
        <f t="shared" si="88"/>
        <v>5</v>
      </c>
      <c r="AL215" s="5">
        <f t="shared" si="88"/>
        <v>5</v>
      </c>
      <c r="AM215" s="5">
        <f t="shared" si="88"/>
        <v>5</v>
      </c>
      <c r="AN215" s="5">
        <f t="shared" si="88"/>
        <v>6</v>
      </c>
      <c r="AO215" s="5">
        <f t="shared" si="88"/>
        <v>6</v>
      </c>
      <c r="AP215" s="5">
        <f t="shared" si="88"/>
        <v>6</v>
      </c>
      <c r="AQ215" s="5">
        <f t="shared" si="88"/>
        <v>6</v>
      </c>
      <c r="AR215" s="5">
        <f t="shared" si="88"/>
        <v>6</v>
      </c>
      <c r="AS215" s="5">
        <f t="shared" si="88"/>
        <v>6</v>
      </c>
      <c r="AT215" s="5">
        <f t="shared" si="88"/>
        <v>7</v>
      </c>
      <c r="AU215" s="5">
        <f t="shared" si="88"/>
        <v>7</v>
      </c>
      <c r="AV215" s="5">
        <f t="shared" si="88"/>
        <v>7</v>
      </c>
      <c r="AW215" s="5">
        <f t="shared" si="88"/>
        <v>7</v>
      </c>
      <c r="AX215" s="5">
        <f t="shared" si="88"/>
        <v>7</v>
      </c>
      <c r="AY215" s="5">
        <f t="shared" si="88"/>
        <v>7</v>
      </c>
      <c r="AZ215" s="5">
        <f t="shared" si="88"/>
        <v>8</v>
      </c>
      <c r="BA215" s="5">
        <f t="shared" si="88"/>
        <v>8</v>
      </c>
      <c r="BB215" s="5">
        <f t="shared" si="88"/>
        <v>8</v>
      </c>
      <c r="BC215" s="5">
        <f t="shared" si="88"/>
        <v>8</v>
      </c>
      <c r="BD215" s="5">
        <f t="shared" si="88"/>
        <v>8</v>
      </c>
      <c r="BE215" s="5">
        <f t="shared" si="88"/>
        <v>8</v>
      </c>
      <c r="BF215" s="5">
        <f t="shared" si="88"/>
        <v>9</v>
      </c>
      <c r="BG215" s="5">
        <f t="shared" si="88"/>
        <v>9</v>
      </c>
      <c r="BH215" s="5">
        <f t="shared" si="88"/>
        <v>9</v>
      </c>
      <c r="BI215" s="5">
        <f t="shared" si="88"/>
        <v>9</v>
      </c>
      <c r="BJ215" s="5">
        <f t="shared" si="88"/>
        <v>9</v>
      </c>
      <c r="BK215" s="5">
        <f t="shared" si="88"/>
        <v>9</v>
      </c>
      <c r="BL215" s="5">
        <f t="shared" si="88"/>
        <v>10</v>
      </c>
      <c r="BM215" s="5">
        <f t="shared" si="88"/>
        <v>10</v>
      </c>
      <c r="BN215" s="5">
        <f t="shared" si="88"/>
        <v>10</v>
      </c>
      <c r="BO215" s="5">
        <f t="shared" si="88"/>
        <v>10</v>
      </c>
      <c r="BP215" s="5">
        <f t="shared" si="88"/>
        <v>10</v>
      </c>
      <c r="BQ215" s="5">
        <f t="shared" si="88"/>
        <v>10</v>
      </c>
    </row>
    <row r="216" spans="1:69" outlineLevel="1"/>
    <row r="217" spans="1:69" outlineLevel="1"/>
    <row r="218" spans="1:69" outlineLevel="1">
      <c r="B218" s="28" t="s">
        <v>146</v>
      </c>
    </row>
    <row r="219" spans="1:69" outlineLevel="2">
      <c r="E219" s="2" t="str">
        <f t="shared" ref="E219:BQ219" si="89" xml:space="preserve">  E$37</f>
        <v>Period number</v>
      </c>
      <c r="F219" s="2">
        <f t="shared" si="89"/>
        <v>0</v>
      </c>
      <c r="G219" s="2">
        <f t="shared" si="89"/>
        <v>0</v>
      </c>
      <c r="H219" s="2">
        <f t="shared" si="89"/>
        <v>1830</v>
      </c>
      <c r="I219" s="2">
        <f t="shared" si="89"/>
        <v>0</v>
      </c>
      <c r="J219" s="2">
        <f t="shared" si="89"/>
        <v>1</v>
      </c>
      <c r="K219" s="2">
        <f t="shared" si="89"/>
        <v>2</v>
      </c>
      <c r="L219" s="2">
        <f t="shared" si="89"/>
        <v>3</v>
      </c>
      <c r="M219" s="2">
        <f t="shared" si="89"/>
        <v>4</v>
      </c>
      <c r="N219" s="2">
        <f t="shared" si="89"/>
        <v>5</v>
      </c>
      <c r="O219" s="2">
        <f t="shared" si="89"/>
        <v>6</v>
      </c>
      <c r="P219" s="2">
        <f t="shared" si="89"/>
        <v>7</v>
      </c>
      <c r="Q219" s="2">
        <f t="shared" si="89"/>
        <v>8</v>
      </c>
      <c r="R219" s="2">
        <f t="shared" si="89"/>
        <v>9</v>
      </c>
      <c r="S219" s="2">
        <f t="shared" si="89"/>
        <v>10</v>
      </c>
      <c r="T219" s="2">
        <f t="shared" si="89"/>
        <v>11</v>
      </c>
      <c r="U219" s="2">
        <f t="shared" si="89"/>
        <v>12</v>
      </c>
      <c r="V219" s="2">
        <f t="shared" si="89"/>
        <v>13</v>
      </c>
      <c r="W219" s="2">
        <f t="shared" si="89"/>
        <v>14</v>
      </c>
      <c r="X219" s="2">
        <f t="shared" si="89"/>
        <v>15</v>
      </c>
      <c r="Y219" s="2">
        <f t="shared" si="89"/>
        <v>16</v>
      </c>
      <c r="Z219" s="2">
        <f t="shared" si="89"/>
        <v>17</v>
      </c>
      <c r="AA219" s="2">
        <f t="shared" si="89"/>
        <v>18</v>
      </c>
      <c r="AB219" s="2">
        <f t="shared" si="89"/>
        <v>19</v>
      </c>
      <c r="AC219" s="2">
        <f t="shared" si="89"/>
        <v>20</v>
      </c>
      <c r="AD219" s="2">
        <f t="shared" si="89"/>
        <v>21</v>
      </c>
      <c r="AE219" s="2">
        <f t="shared" si="89"/>
        <v>22</v>
      </c>
      <c r="AF219" s="2">
        <f t="shared" si="89"/>
        <v>23</v>
      </c>
      <c r="AG219" s="2">
        <f t="shared" si="89"/>
        <v>24</v>
      </c>
      <c r="AH219" s="2">
        <f t="shared" si="89"/>
        <v>25</v>
      </c>
      <c r="AI219" s="2">
        <f t="shared" si="89"/>
        <v>26</v>
      </c>
      <c r="AJ219" s="2">
        <f t="shared" si="89"/>
        <v>27</v>
      </c>
      <c r="AK219" s="2">
        <f t="shared" si="89"/>
        <v>28</v>
      </c>
      <c r="AL219" s="2">
        <f t="shared" si="89"/>
        <v>29</v>
      </c>
      <c r="AM219" s="2">
        <f t="shared" si="89"/>
        <v>30</v>
      </c>
      <c r="AN219" s="2">
        <f t="shared" si="89"/>
        <v>31</v>
      </c>
      <c r="AO219" s="2">
        <f t="shared" si="89"/>
        <v>32</v>
      </c>
      <c r="AP219" s="2">
        <f t="shared" si="89"/>
        <v>33</v>
      </c>
      <c r="AQ219" s="2">
        <f t="shared" si="89"/>
        <v>34</v>
      </c>
      <c r="AR219" s="2">
        <f t="shared" si="89"/>
        <v>35</v>
      </c>
      <c r="AS219" s="2">
        <f t="shared" si="89"/>
        <v>36</v>
      </c>
      <c r="AT219" s="2">
        <f t="shared" si="89"/>
        <v>37</v>
      </c>
      <c r="AU219" s="2">
        <f t="shared" si="89"/>
        <v>38</v>
      </c>
      <c r="AV219" s="2">
        <f t="shared" si="89"/>
        <v>39</v>
      </c>
      <c r="AW219" s="2">
        <f t="shared" si="89"/>
        <v>40</v>
      </c>
      <c r="AX219" s="2">
        <f t="shared" si="89"/>
        <v>41</v>
      </c>
      <c r="AY219" s="2">
        <f t="shared" si="89"/>
        <v>42</v>
      </c>
      <c r="AZ219" s="2">
        <f t="shared" si="89"/>
        <v>43</v>
      </c>
      <c r="BA219" s="2">
        <f t="shared" si="89"/>
        <v>44</v>
      </c>
      <c r="BB219" s="2">
        <f t="shared" si="89"/>
        <v>45</v>
      </c>
      <c r="BC219" s="2">
        <f t="shared" si="89"/>
        <v>46</v>
      </c>
      <c r="BD219" s="2">
        <f t="shared" si="89"/>
        <v>47</v>
      </c>
      <c r="BE219" s="2">
        <f t="shared" si="89"/>
        <v>48</v>
      </c>
      <c r="BF219" s="2">
        <f t="shared" si="89"/>
        <v>49</v>
      </c>
      <c r="BG219" s="2">
        <f t="shared" si="89"/>
        <v>50</v>
      </c>
      <c r="BH219" s="2">
        <f t="shared" si="89"/>
        <v>51</v>
      </c>
      <c r="BI219" s="2">
        <f t="shared" si="89"/>
        <v>52</v>
      </c>
      <c r="BJ219" s="2">
        <f t="shared" si="89"/>
        <v>53</v>
      </c>
      <c r="BK219" s="2">
        <f t="shared" si="89"/>
        <v>54</v>
      </c>
      <c r="BL219" s="2">
        <f t="shared" si="89"/>
        <v>55</v>
      </c>
      <c r="BM219" s="2">
        <f t="shared" si="89"/>
        <v>56</v>
      </c>
      <c r="BN219" s="2">
        <f t="shared" si="89"/>
        <v>57</v>
      </c>
      <c r="BO219" s="2">
        <f t="shared" si="89"/>
        <v>58</v>
      </c>
      <c r="BP219" s="2">
        <f t="shared" si="89"/>
        <v>59</v>
      </c>
      <c r="BQ219" s="2">
        <f t="shared" si="89"/>
        <v>60</v>
      </c>
    </row>
    <row r="220" spans="1:69" outlineLevel="2">
      <c r="E220" s="52" t="s">
        <v>146</v>
      </c>
      <c r="G220" s="52" t="s">
        <v>51</v>
      </c>
      <c r="I220" s="5">
        <f t="shared" ref="I220:BQ220" si="90" xml:space="preserve">  IF( MOD( I219, 6 ) = 0, ( I219 / 6 ), 0 )</f>
        <v>0</v>
      </c>
      <c r="J220" s="5">
        <f t="shared" si="90"/>
        <v>0</v>
      </c>
      <c r="K220" s="5">
        <f t="shared" si="90"/>
        <v>0</v>
      </c>
      <c r="L220" s="5">
        <f t="shared" si="90"/>
        <v>0</v>
      </c>
      <c r="M220" s="5">
        <f t="shared" si="90"/>
        <v>0</v>
      </c>
      <c r="N220" s="5">
        <f t="shared" si="90"/>
        <v>0</v>
      </c>
      <c r="O220" s="5">
        <f t="shared" si="90"/>
        <v>1</v>
      </c>
      <c r="P220" s="5">
        <f t="shared" si="90"/>
        <v>0</v>
      </c>
      <c r="Q220" s="5">
        <f t="shared" si="90"/>
        <v>0</v>
      </c>
      <c r="R220" s="5">
        <f t="shared" si="90"/>
        <v>0</v>
      </c>
      <c r="S220" s="5">
        <f t="shared" si="90"/>
        <v>0</v>
      </c>
      <c r="T220" s="5">
        <f t="shared" si="90"/>
        <v>0</v>
      </c>
      <c r="U220" s="5">
        <f t="shared" si="90"/>
        <v>2</v>
      </c>
      <c r="V220" s="5">
        <f t="shared" si="90"/>
        <v>0</v>
      </c>
      <c r="W220" s="5">
        <f t="shared" si="90"/>
        <v>0</v>
      </c>
      <c r="X220" s="5">
        <f t="shared" si="90"/>
        <v>0</v>
      </c>
      <c r="Y220" s="5">
        <f t="shared" si="90"/>
        <v>0</v>
      </c>
      <c r="Z220" s="5">
        <f t="shared" si="90"/>
        <v>0</v>
      </c>
      <c r="AA220" s="5">
        <f t="shared" si="90"/>
        <v>3</v>
      </c>
      <c r="AB220" s="5">
        <f t="shared" si="90"/>
        <v>0</v>
      </c>
      <c r="AC220" s="5">
        <f t="shared" si="90"/>
        <v>0</v>
      </c>
      <c r="AD220" s="5">
        <f t="shared" si="90"/>
        <v>0</v>
      </c>
      <c r="AE220" s="5">
        <f t="shared" si="90"/>
        <v>0</v>
      </c>
      <c r="AF220" s="5">
        <f t="shared" si="90"/>
        <v>0</v>
      </c>
      <c r="AG220" s="5">
        <f t="shared" si="90"/>
        <v>4</v>
      </c>
      <c r="AH220" s="5">
        <f t="shared" si="90"/>
        <v>0</v>
      </c>
      <c r="AI220" s="5">
        <f t="shared" si="90"/>
        <v>0</v>
      </c>
      <c r="AJ220" s="5">
        <f t="shared" si="90"/>
        <v>0</v>
      </c>
      <c r="AK220" s="5">
        <f t="shared" si="90"/>
        <v>0</v>
      </c>
      <c r="AL220" s="5">
        <f t="shared" si="90"/>
        <v>0</v>
      </c>
      <c r="AM220" s="5">
        <f t="shared" si="90"/>
        <v>5</v>
      </c>
      <c r="AN220" s="5">
        <f t="shared" si="90"/>
        <v>0</v>
      </c>
      <c r="AO220" s="5">
        <f t="shared" si="90"/>
        <v>0</v>
      </c>
      <c r="AP220" s="5">
        <f t="shared" si="90"/>
        <v>0</v>
      </c>
      <c r="AQ220" s="5">
        <f t="shared" si="90"/>
        <v>0</v>
      </c>
      <c r="AR220" s="5">
        <f t="shared" si="90"/>
        <v>0</v>
      </c>
      <c r="AS220" s="5">
        <f t="shared" si="90"/>
        <v>6</v>
      </c>
      <c r="AT220" s="5">
        <f t="shared" si="90"/>
        <v>0</v>
      </c>
      <c r="AU220" s="5">
        <f t="shared" si="90"/>
        <v>0</v>
      </c>
      <c r="AV220" s="5">
        <f t="shared" si="90"/>
        <v>0</v>
      </c>
      <c r="AW220" s="5">
        <f t="shared" si="90"/>
        <v>0</v>
      </c>
      <c r="AX220" s="5">
        <f t="shared" si="90"/>
        <v>0</v>
      </c>
      <c r="AY220" s="5">
        <f t="shared" si="90"/>
        <v>7</v>
      </c>
      <c r="AZ220" s="5">
        <f t="shared" si="90"/>
        <v>0</v>
      </c>
      <c r="BA220" s="5">
        <f t="shared" si="90"/>
        <v>0</v>
      </c>
      <c r="BB220" s="5">
        <f t="shared" si="90"/>
        <v>0</v>
      </c>
      <c r="BC220" s="5">
        <f t="shared" si="90"/>
        <v>0</v>
      </c>
      <c r="BD220" s="5">
        <f t="shared" si="90"/>
        <v>0</v>
      </c>
      <c r="BE220" s="5">
        <f t="shared" si="90"/>
        <v>8</v>
      </c>
      <c r="BF220" s="5">
        <f t="shared" si="90"/>
        <v>0</v>
      </c>
      <c r="BG220" s="5">
        <f t="shared" si="90"/>
        <v>0</v>
      </c>
      <c r="BH220" s="5">
        <f t="shared" si="90"/>
        <v>0</v>
      </c>
      <c r="BI220" s="5">
        <f t="shared" si="90"/>
        <v>0</v>
      </c>
      <c r="BJ220" s="5">
        <f t="shared" si="90"/>
        <v>0</v>
      </c>
      <c r="BK220" s="5">
        <f t="shared" si="90"/>
        <v>9</v>
      </c>
      <c r="BL220" s="5">
        <f t="shared" si="90"/>
        <v>0</v>
      </c>
      <c r="BM220" s="5">
        <f t="shared" si="90"/>
        <v>0</v>
      </c>
      <c r="BN220" s="5">
        <f t="shared" si="90"/>
        <v>0</v>
      </c>
      <c r="BO220" s="5">
        <f t="shared" si="90"/>
        <v>0</v>
      </c>
      <c r="BP220" s="5">
        <f t="shared" si="90"/>
        <v>0</v>
      </c>
      <c r="BQ220" s="5">
        <f t="shared" si="90"/>
        <v>10</v>
      </c>
    </row>
    <row r="221" spans="1:69" outlineLevel="1"/>
    <row r="222" spans="1:69" outlineLevel="1"/>
    <row r="223" spans="1:69" outlineLevel="1">
      <c r="B223" s="28" t="s">
        <v>147</v>
      </c>
    </row>
    <row r="224" spans="1:69" outlineLevel="2">
      <c r="A224" s="21"/>
      <c r="B224" s="21"/>
      <c r="C224" s="33"/>
      <c r="D224" s="34"/>
      <c r="E224" s="40" t="str">
        <f xml:space="preserve">  InpC!E$38</f>
        <v>Start date</v>
      </c>
      <c r="F224" s="40">
        <f xml:space="preserve">  InpC!F$38</f>
        <v>44986</v>
      </c>
      <c r="G224" s="40" t="str">
        <f xml:space="preserve">  InpC!G$38</f>
        <v>date</v>
      </c>
      <c r="M224" s="11"/>
    </row>
    <row r="225" spans="2:13" outlineLevel="2">
      <c r="E225" s="52" t="s">
        <v>147</v>
      </c>
      <c r="F225" s="2">
        <f xml:space="preserve">  $F224 - 1</f>
        <v>44985</v>
      </c>
      <c r="G225" s="52" t="s">
        <v>124</v>
      </c>
      <c r="M225" s="2"/>
    </row>
    <row r="226" spans="2:13" outlineLevel="1"/>
    <row r="229" spans="2:13">
      <c r="B229" s="28" t="s">
        <v>148</v>
      </c>
    </row>
  </sheetData>
  <conditionalFormatting sqref="F2:F3">
    <cfRule type="cellIs" dxfId="154" priority="1" stopIfTrue="1" operator="notEqual">
      <formula>0</formula>
    </cfRule>
    <cfRule type="cellIs" dxfId="153" priority="2" stopIfTrue="1" operator="equal">
      <formula>""</formula>
    </cfRule>
  </conditionalFormatting>
  <conditionalFormatting sqref="J3:BQ3">
    <cfRule type="cellIs" dxfId="152" priority="8" operator="equal">
      <formula>"PPA ext."</formula>
    </cfRule>
    <cfRule type="cellIs" dxfId="151" priority="9" operator="equal">
      <formula>"Delay"</formula>
    </cfRule>
    <cfRule type="cellIs" dxfId="150" priority="10" operator="equal">
      <formula>"Fin Close"</formula>
    </cfRule>
    <cfRule type="cellIs" dxfId="149" priority="11" stopIfTrue="1" operator="equal">
      <formula>"Construction"</formula>
    </cfRule>
    <cfRule type="cellIs" dxfId="148"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outlinePr summaryBelow="0" summaryRight="0"/>
  </sheetPr>
  <dimension ref="A1:BQ9"/>
  <sheetViews>
    <sheetView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8" customWidth="1"/>
    <col min="3" max="3" width="1.44140625" style="55" customWidth="1"/>
    <col min="4" max="4" width="1.44140625" style="85" customWidth="1"/>
    <col min="5" max="5" width="23.33203125" style="52" bestFit="1" customWidth="1"/>
    <col min="6" max="6" width="20.5546875" style="52" bestFit="1" customWidth="1"/>
    <col min="7" max="7" width="13.21875" style="52" bestFit="1" customWidth="1"/>
    <col min="8" max="8" width="7.66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Unallocated</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9" spans="1:69">
      <c r="B9" s="28" t="s">
        <v>148</v>
      </c>
    </row>
  </sheetData>
  <conditionalFormatting sqref="F2:F3">
    <cfRule type="cellIs" dxfId="147" priority="1" stopIfTrue="1" operator="notEqual">
      <formula>0</formula>
    </cfRule>
    <cfRule type="cellIs" dxfId="146" priority="2" stopIfTrue="1" operator="equal">
      <formula>""</formula>
    </cfRule>
  </conditionalFormatting>
  <conditionalFormatting sqref="J3:BQ3">
    <cfRule type="cellIs" dxfId="145" priority="8" operator="equal">
      <formula>"PPA ext."</formula>
    </cfRule>
    <cfRule type="cellIs" dxfId="144" priority="9" operator="equal">
      <formula>"Delay"</formula>
    </cfRule>
    <cfRule type="cellIs" dxfId="143" priority="10" operator="equal">
      <formula>"Fin Close"</formula>
    </cfRule>
    <cfRule type="cellIs" dxfId="142" priority="11" stopIfTrue="1" operator="equal">
      <formula>"Construction"</formula>
    </cfRule>
    <cfRule type="cellIs" dxfId="141"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outlinePr summaryBelow="0" summaryRight="0"/>
  </sheetPr>
  <dimension ref="A1:BQ20"/>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5" customWidth="1"/>
    <col min="4" max="4" width="1.44140625" style="85" customWidth="1"/>
    <col min="5" max="5" width="34.33203125" style="52" bestFit="1" customWidth="1"/>
    <col min="6" max="6" width="20.5546875" style="52" bestFit="1" customWidth="1"/>
    <col min="7" max="7" width="13.21875" style="52" bestFit="1" customWidth="1"/>
    <col min="8" max="8" width="11.7773437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Customers</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12</v>
      </c>
    </row>
    <row r="9" spans="1:69" outlineLevel="1">
      <c r="A9" s="21"/>
      <c r="B9" s="21"/>
      <c r="C9" s="33"/>
      <c r="D9" s="34"/>
      <c r="E9" s="3" t="str">
        <f xml:space="preserve">  InpC!E$30</f>
        <v>Addressible Market (customers)</v>
      </c>
      <c r="F9" s="3">
        <f xml:space="preserve">  InpC!F$30</f>
        <v>141667</v>
      </c>
      <c r="G9" s="3" t="str">
        <f xml:space="preserve">  InpC!G$30</f>
        <v>customers</v>
      </c>
      <c r="M9" s="2"/>
    </row>
    <row r="10" spans="1:69" outlineLevel="1">
      <c r="A10" s="21"/>
      <c r="B10" s="21"/>
      <c r="C10" s="33"/>
      <c r="D10" s="34"/>
      <c r="E10" s="25" t="str">
        <f xml:space="preserve">  InpS!E$11</f>
        <v>Market Penetration %</v>
      </c>
      <c r="F10" s="25">
        <f xml:space="preserve">  InpS!F$11</f>
        <v>0</v>
      </c>
      <c r="G10" s="25" t="str">
        <f xml:space="preserve">  InpS!G$11</f>
        <v>%</v>
      </c>
      <c r="H10" s="25">
        <f xml:space="preserve">  InpS!H$11</f>
        <v>0</v>
      </c>
      <c r="I10" s="25">
        <f xml:space="preserve">  InpS!I$11</f>
        <v>0</v>
      </c>
      <c r="J10" s="25">
        <f xml:space="preserve">  InpS!J$11</f>
        <v>0</v>
      </c>
      <c r="K10" s="25">
        <f xml:space="preserve">  InpS!K$11</f>
        <v>0</v>
      </c>
      <c r="L10" s="25">
        <f xml:space="preserve">  InpS!L$11</f>
        <v>0</v>
      </c>
      <c r="M10" s="25">
        <f xml:space="preserve">  InpS!M$11</f>
        <v>0</v>
      </c>
      <c r="N10" s="25">
        <f xml:space="preserve">  InpS!N$11</f>
        <v>1E-4</v>
      </c>
      <c r="O10" s="25">
        <f xml:space="preserve">  InpS!O$11</f>
        <v>1.4999999999999999E-4</v>
      </c>
      <c r="P10" s="25">
        <f xml:space="preserve">  InpS!P$11</f>
        <v>2.3000000000000001E-4</v>
      </c>
      <c r="Q10" s="25">
        <f xml:space="preserve">  InpS!Q$11</f>
        <v>3.4000000000000002E-4</v>
      </c>
      <c r="R10" s="25">
        <f xml:space="preserve">  InpS!R$11</f>
        <v>5.1000000000000004E-4</v>
      </c>
      <c r="S10" s="25">
        <f xml:space="preserve">  InpS!S$11</f>
        <v>7.6000000000000004E-4</v>
      </c>
      <c r="T10" s="25">
        <f xml:space="preserve">  InpS!T$11</f>
        <v>1.14E-3</v>
      </c>
      <c r="U10" s="25">
        <f xml:space="preserve">  InpS!U$11</f>
        <v>1.7099999999999999E-3</v>
      </c>
      <c r="V10" s="25">
        <f xml:space="preserve">  InpS!V$11</f>
        <v>2.5600000000000002E-3</v>
      </c>
      <c r="W10" s="25">
        <f xml:space="preserve">  InpS!W$11</f>
        <v>3.8400000000000001E-3</v>
      </c>
      <c r="X10" s="25">
        <f xml:space="preserve">  InpS!X$11</f>
        <v>5.77E-3</v>
      </c>
      <c r="Y10" s="25">
        <f xml:space="preserve">  InpS!Y$11</f>
        <v>8.6499999999999997E-3</v>
      </c>
      <c r="Z10" s="25">
        <f xml:space="preserve">  InpS!Z$11</f>
        <v>9.5099999999999994E-3</v>
      </c>
      <c r="AA10" s="25">
        <f xml:space="preserve">  InpS!AA$11</f>
        <v>1.047E-2</v>
      </c>
      <c r="AB10" s="25">
        <f xml:space="preserve">  InpS!AB$11</f>
        <v>1.1509999999999999E-2</v>
      </c>
      <c r="AC10" s="25">
        <f xml:space="preserve">  InpS!AC$11</f>
        <v>1.2659999999999999E-2</v>
      </c>
      <c r="AD10" s="25">
        <f xml:space="preserve">  InpS!AD$11</f>
        <v>1.393E-2</v>
      </c>
      <c r="AE10" s="25">
        <f xml:space="preserve">  InpS!AE$11</f>
        <v>1.532E-2</v>
      </c>
      <c r="AF10" s="25">
        <f xml:space="preserve">  InpS!AF$11</f>
        <v>1.686E-2</v>
      </c>
      <c r="AG10" s="25">
        <f xml:space="preserve">  InpS!AG$11</f>
        <v>1.8540000000000001E-2</v>
      </c>
      <c r="AH10" s="25">
        <f xml:space="preserve">  InpS!AH$11</f>
        <v>2.0400000000000001E-2</v>
      </c>
      <c r="AI10" s="25">
        <f xml:space="preserve">  InpS!AI$11</f>
        <v>2.2440000000000002E-2</v>
      </c>
      <c r="AJ10" s="25">
        <f xml:space="preserve">  InpS!AJ$11</f>
        <v>2.4680000000000001E-2</v>
      </c>
      <c r="AK10" s="25">
        <f xml:space="preserve">  InpS!AK$11</f>
        <v>2.7150000000000001E-2</v>
      </c>
      <c r="AL10" s="25">
        <f xml:space="preserve">  InpS!AL$11</f>
        <v>2.7689999999999999E-2</v>
      </c>
      <c r="AM10" s="25">
        <f xml:space="preserve">  InpS!AM$11</f>
        <v>2.8240000000000001E-2</v>
      </c>
      <c r="AN10" s="25">
        <f xml:space="preserve">  InpS!AN$11</f>
        <v>2.8809999999999999E-2</v>
      </c>
      <c r="AO10" s="25">
        <f xml:space="preserve">  InpS!AO$11</f>
        <v>2.938E-2</v>
      </c>
      <c r="AP10" s="25">
        <f xml:space="preserve">  InpS!AP$11</f>
        <v>2.997E-2</v>
      </c>
      <c r="AQ10" s="25">
        <f xml:space="preserve">  InpS!AQ$11</f>
        <v>3.057E-2</v>
      </c>
      <c r="AR10" s="25">
        <f xml:space="preserve">  InpS!AR$11</f>
        <v>3.1179999999999999E-2</v>
      </c>
      <c r="AS10" s="25">
        <f xml:space="preserve">  InpS!AS$11</f>
        <v>3.1809999999999998E-2</v>
      </c>
      <c r="AT10" s="25">
        <f xml:space="preserve">  InpS!AT$11</f>
        <v>3.2439999999999997E-2</v>
      </c>
      <c r="AU10" s="25">
        <f xml:space="preserve">  InpS!AU$11</f>
        <v>3.3090000000000001E-2</v>
      </c>
      <c r="AV10" s="25">
        <f xml:space="preserve">  InpS!AV$11</f>
        <v>3.3750000000000002E-2</v>
      </c>
      <c r="AW10" s="25">
        <f xml:space="preserve">  InpS!AW$11</f>
        <v>3.4430000000000002E-2</v>
      </c>
      <c r="AX10" s="25">
        <f xml:space="preserve">  InpS!AX$11</f>
        <v>3.5119999999999998E-2</v>
      </c>
      <c r="AY10" s="25">
        <f xml:space="preserve">  InpS!AY$11</f>
        <v>3.5819999999999998E-2</v>
      </c>
      <c r="AZ10" s="25">
        <f xml:space="preserve">  InpS!AZ$11</f>
        <v>3.6540000000000003E-2</v>
      </c>
      <c r="BA10" s="25">
        <f xml:space="preserve">  InpS!BA$11</f>
        <v>3.7269999999999998E-2</v>
      </c>
      <c r="BB10" s="25">
        <f xml:space="preserve">  InpS!BB$11</f>
        <v>3.8010000000000002E-2</v>
      </c>
      <c r="BC10" s="25">
        <f xml:space="preserve">  InpS!BC$11</f>
        <v>3.8769999999999999E-2</v>
      </c>
      <c r="BD10" s="25">
        <f xml:space="preserve">  InpS!BD$11</f>
        <v>3.9550000000000002E-2</v>
      </c>
      <c r="BE10" s="25">
        <f xml:space="preserve">  InpS!BE$11</f>
        <v>4.0340000000000001E-2</v>
      </c>
      <c r="BF10" s="25">
        <f xml:space="preserve">  InpS!BF$11</f>
        <v>4.1149999999999999E-2</v>
      </c>
      <c r="BG10" s="25">
        <f xml:space="preserve">  InpS!BG$11</f>
        <v>4.197E-2</v>
      </c>
      <c r="BH10" s="25">
        <f xml:space="preserve">  InpS!BH$11</f>
        <v>4.2810000000000001E-2</v>
      </c>
      <c r="BI10" s="25">
        <f xml:space="preserve">  InpS!BI$11</f>
        <v>4.3659999999999997E-2</v>
      </c>
      <c r="BJ10" s="25">
        <f xml:space="preserve">  InpS!BJ$11</f>
        <v>4.4540000000000003E-2</v>
      </c>
      <c r="BK10" s="25">
        <f xml:space="preserve">  InpS!BK$11</f>
        <v>4.5429999999999998E-2</v>
      </c>
      <c r="BL10" s="25">
        <f xml:space="preserve">  InpS!BL$11</f>
        <v>4.6339999999999999E-2</v>
      </c>
      <c r="BM10" s="25">
        <f xml:space="preserve">  InpS!BM$11</f>
        <v>4.7260000000000003E-2</v>
      </c>
      <c r="BN10" s="25">
        <f xml:space="preserve">  InpS!BN$11</f>
        <v>4.8210000000000003E-2</v>
      </c>
      <c r="BO10" s="25">
        <f xml:space="preserve">  InpS!BO$11</f>
        <v>4.9169999999999998E-2</v>
      </c>
      <c r="BP10" s="25">
        <f xml:space="preserve">  InpS!BP$11</f>
        <v>5.0160000000000003E-2</v>
      </c>
      <c r="BQ10" s="25">
        <f xml:space="preserve">  InpS!BQ$11</f>
        <v>5.1159999999999997E-2</v>
      </c>
    </row>
    <row r="11" spans="1:69" outlineLevel="1">
      <c r="E11" s="52" t="s">
        <v>12</v>
      </c>
      <c r="G11" s="52" t="s">
        <v>3</v>
      </c>
      <c r="H11" s="2">
        <f xml:space="preserve"> SUM( J11:BQ11 )</f>
        <v>205965.40129000004</v>
      </c>
      <c r="J11" s="2">
        <f t="shared" ref="J11:BQ11" si="0" xml:space="preserve">  $F9 * J10</f>
        <v>0</v>
      </c>
      <c r="K11" s="2">
        <f t="shared" si="0"/>
        <v>0</v>
      </c>
      <c r="L11" s="2">
        <f t="shared" si="0"/>
        <v>0</v>
      </c>
      <c r="M11" s="2">
        <f t="shared" si="0"/>
        <v>0</v>
      </c>
      <c r="N11" s="2">
        <f t="shared" si="0"/>
        <v>14.166700000000001</v>
      </c>
      <c r="O11" s="2">
        <f t="shared" si="0"/>
        <v>21.250049999999998</v>
      </c>
      <c r="P11" s="2">
        <f t="shared" si="0"/>
        <v>32.583410000000001</v>
      </c>
      <c r="Q11" s="2">
        <f t="shared" si="0"/>
        <v>48.166780000000003</v>
      </c>
      <c r="R11" s="2">
        <f t="shared" si="0"/>
        <v>72.250170000000011</v>
      </c>
      <c r="S11" s="2">
        <f t="shared" si="0"/>
        <v>107.66692</v>
      </c>
      <c r="T11" s="2">
        <f t="shared" si="0"/>
        <v>161.50038000000001</v>
      </c>
      <c r="U11" s="2">
        <f t="shared" si="0"/>
        <v>242.25056999999998</v>
      </c>
      <c r="V11" s="2">
        <f t="shared" si="0"/>
        <v>362.66752000000002</v>
      </c>
      <c r="W11" s="2">
        <f t="shared" si="0"/>
        <v>544.00128000000007</v>
      </c>
      <c r="X11" s="2">
        <f t="shared" si="0"/>
        <v>817.41858999999999</v>
      </c>
      <c r="Y11" s="2">
        <f t="shared" si="0"/>
        <v>1225.4195499999998</v>
      </c>
      <c r="Z11" s="2">
        <f t="shared" si="0"/>
        <v>1347.25317</v>
      </c>
      <c r="AA11" s="2">
        <f t="shared" si="0"/>
        <v>1483.2534900000001</v>
      </c>
      <c r="AB11" s="2">
        <f t="shared" si="0"/>
        <v>1630.58717</v>
      </c>
      <c r="AC11" s="2">
        <f t="shared" si="0"/>
        <v>1793.5042199999998</v>
      </c>
      <c r="AD11" s="2">
        <f t="shared" si="0"/>
        <v>1973.4213099999999</v>
      </c>
      <c r="AE11" s="2">
        <f t="shared" si="0"/>
        <v>2170.33844</v>
      </c>
      <c r="AF11" s="2">
        <f t="shared" si="0"/>
        <v>2388.5056199999999</v>
      </c>
      <c r="AG11" s="2">
        <f t="shared" si="0"/>
        <v>2626.5061800000003</v>
      </c>
      <c r="AH11" s="2">
        <f t="shared" si="0"/>
        <v>2890.0068000000001</v>
      </c>
      <c r="AI11" s="2">
        <f t="shared" si="0"/>
        <v>3179.0074800000002</v>
      </c>
      <c r="AJ11" s="2">
        <f t="shared" si="0"/>
        <v>3496.3415600000003</v>
      </c>
      <c r="AK11" s="2">
        <f t="shared" si="0"/>
        <v>3846.2590500000001</v>
      </c>
      <c r="AL11" s="2">
        <f t="shared" si="0"/>
        <v>3922.7592300000001</v>
      </c>
      <c r="AM11" s="2">
        <f t="shared" si="0"/>
        <v>4000.6760800000002</v>
      </c>
      <c r="AN11" s="2">
        <f t="shared" si="0"/>
        <v>4081.4262699999999</v>
      </c>
      <c r="AO11" s="2">
        <f t="shared" si="0"/>
        <v>4162.1764599999997</v>
      </c>
      <c r="AP11" s="2">
        <f t="shared" si="0"/>
        <v>4245.7599899999996</v>
      </c>
      <c r="AQ11" s="2">
        <f t="shared" si="0"/>
        <v>4330.76019</v>
      </c>
      <c r="AR11" s="2">
        <f t="shared" si="0"/>
        <v>4417.17706</v>
      </c>
      <c r="AS11" s="2">
        <f t="shared" si="0"/>
        <v>4506.4272700000001</v>
      </c>
      <c r="AT11" s="2">
        <f t="shared" si="0"/>
        <v>4595.6774799999994</v>
      </c>
      <c r="AU11" s="2">
        <f t="shared" si="0"/>
        <v>4687.7610300000006</v>
      </c>
      <c r="AV11" s="2">
        <f t="shared" si="0"/>
        <v>4781.2612500000005</v>
      </c>
      <c r="AW11" s="2">
        <f t="shared" si="0"/>
        <v>4877.5948100000005</v>
      </c>
      <c r="AX11" s="2">
        <f t="shared" si="0"/>
        <v>4975.3450400000002</v>
      </c>
      <c r="AY11" s="2">
        <f t="shared" si="0"/>
        <v>5074.5119399999994</v>
      </c>
      <c r="AZ11" s="2">
        <f t="shared" si="0"/>
        <v>5176.5121800000006</v>
      </c>
      <c r="BA11" s="2">
        <f t="shared" si="0"/>
        <v>5279.9290899999996</v>
      </c>
      <c r="BB11" s="2">
        <f t="shared" si="0"/>
        <v>5384.7626700000001</v>
      </c>
      <c r="BC11" s="2">
        <f t="shared" si="0"/>
        <v>5492.4295899999997</v>
      </c>
      <c r="BD11" s="2">
        <f t="shared" si="0"/>
        <v>5602.9298500000004</v>
      </c>
      <c r="BE11" s="2">
        <f t="shared" si="0"/>
        <v>5714.8467799999999</v>
      </c>
      <c r="BF11" s="2">
        <f t="shared" si="0"/>
        <v>5829.5970500000003</v>
      </c>
      <c r="BG11" s="2">
        <f t="shared" si="0"/>
        <v>5945.7639900000004</v>
      </c>
      <c r="BH11" s="2">
        <f t="shared" si="0"/>
        <v>6064.7642699999997</v>
      </c>
      <c r="BI11" s="2">
        <f t="shared" si="0"/>
        <v>6185.1812199999995</v>
      </c>
      <c r="BJ11" s="2">
        <f t="shared" si="0"/>
        <v>6309.8481800000009</v>
      </c>
      <c r="BK11" s="2">
        <f t="shared" si="0"/>
        <v>6435.93181</v>
      </c>
      <c r="BL11" s="2">
        <f t="shared" si="0"/>
        <v>6564.8487800000003</v>
      </c>
      <c r="BM11" s="2">
        <f t="shared" si="0"/>
        <v>6695.1824200000001</v>
      </c>
      <c r="BN11" s="2">
        <f t="shared" si="0"/>
        <v>6829.7660700000006</v>
      </c>
      <c r="BO11" s="2">
        <f t="shared" si="0"/>
        <v>6965.7663899999998</v>
      </c>
      <c r="BP11" s="2">
        <f t="shared" si="0"/>
        <v>7106.0167200000005</v>
      </c>
      <c r="BQ11" s="2">
        <f t="shared" si="0"/>
        <v>7247.68372</v>
      </c>
    </row>
    <row r="14" spans="1:69">
      <c r="B14" s="28" t="s">
        <v>187</v>
      </c>
    </row>
    <row r="15" spans="1:69" outlineLevel="1">
      <c r="A15" s="21"/>
      <c r="B15" s="21"/>
      <c r="C15" s="33"/>
      <c r="D15" s="34"/>
      <c r="E15" s="3" t="str">
        <f xml:space="preserve">  InpC!E$31</f>
        <v>Revenue per customer</v>
      </c>
      <c r="F15" s="3">
        <f xml:space="preserve">  InpC!F$31</f>
        <v>15</v>
      </c>
      <c r="G15" s="3">
        <f xml:space="preserve">  InpC!G$31</f>
        <v>0</v>
      </c>
      <c r="M15" s="2"/>
    </row>
    <row r="16" spans="1:69" outlineLevel="1">
      <c r="E16" s="2" t="str">
        <f t="shared" ref="E16:BQ16" si="1" xml:space="preserve">  E$11</f>
        <v>Customers</v>
      </c>
      <c r="F16" s="2">
        <f t="shared" si="1"/>
        <v>0</v>
      </c>
      <c r="G16" s="2" t="str">
        <f t="shared" si="1"/>
        <v>customers</v>
      </c>
      <c r="H16" s="2">
        <f t="shared" si="1"/>
        <v>205965.40129000004</v>
      </c>
      <c r="I16" s="2">
        <f t="shared" si="1"/>
        <v>0</v>
      </c>
      <c r="J16" s="2">
        <f t="shared" si="1"/>
        <v>0</v>
      </c>
      <c r="K16" s="2">
        <f t="shared" si="1"/>
        <v>0</v>
      </c>
      <c r="L16" s="2">
        <f t="shared" si="1"/>
        <v>0</v>
      </c>
      <c r="M16" s="2">
        <f t="shared" si="1"/>
        <v>0</v>
      </c>
      <c r="N16" s="2">
        <f t="shared" si="1"/>
        <v>14.166700000000001</v>
      </c>
      <c r="O16" s="2">
        <f t="shared" si="1"/>
        <v>21.250049999999998</v>
      </c>
      <c r="P16" s="2">
        <f t="shared" si="1"/>
        <v>32.583410000000001</v>
      </c>
      <c r="Q16" s="2">
        <f t="shared" si="1"/>
        <v>48.166780000000003</v>
      </c>
      <c r="R16" s="2">
        <f t="shared" si="1"/>
        <v>72.250170000000011</v>
      </c>
      <c r="S16" s="2">
        <f t="shared" si="1"/>
        <v>107.66692</v>
      </c>
      <c r="T16" s="2">
        <f t="shared" si="1"/>
        <v>161.50038000000001</v>
      </c>
      <c r="U16" s="2">
        <f t="shared" si="1"/>
        <v>242.25056999999998</v>
      </c>
      <c r="V16" s="2">
        <f t="shared" si="1"/>
        <v>362.66752000000002</v>
      </c>
      <c r="W16" s="2">
        <f t="shared" si="1"/>
        <v>544.00128000000007</v>
      </c>
      <c r="X16" s="2">
        <f t="shared" si="1"/>
        <v>817.41858999999999</v>
      </c>
      <c r="Y16" s="2">
        <f t="shared" si="1"/>
        <v>1225.4195499999998</v>
      </c>
      <c r="Z16" s="2">
        <f t="shared" si="1"/>
        <v>1347.25317</v>
      </c>
      <c r="AA16" s="2">
        <f t="shared" si="1"/>
        <v>1483.2534900000001</v>
      </c>
      <c r="AB16" s="2">
        <f t="shared" si="1"/>
        <v>1630.58717</v>
      </c>
      <c r="AC16" s="2">
        <f t="shared" si="1"/>
        <v>1793.5042199999998</v>
      </c>
      <c r="AD16" s="2">
        <f t="shared" si="1"/>
        <v>1973.4213099999999</v>
      </c>
      <c r="AE16" s="2">
        <f t="shared" si="1"/>
        <v>2170.33844</v>
      </c>
      <c r="AF16" s="2">
        <f t="shared" si="1"/>
        <v>2388.5056199999999</v>
      </c>
      <c r="AG16" s="2">
        <f t="shared" si="1"/>
        <v>2626.5061800000003</v>
      </c>
      <c r="AH16" s="2">
        <f t="shared" si="1"/>
        <v>2890.0068000000001</v>
      </c>
      <c r="AI16" s="2">
        <f t="shared" si="1"/>
        <v>3179.0074800000002</v>
      </c>
      <c r="AJ16" s="2">
        <f t="shared" si="1"/>
        <v>3496.3415600000003</v>
      </c>
      <c r="AK16" s="2">
        <f t="shared" si="1"/>
        <v>3846.2590500000001</v>
      </c>
      <c r="AL16" s="2">
        <f t="shared" si="1"/>
        <v>3922.7592300000001</v>
      </c>
      <c r="AM16" s="2">
        <f t="shared" si="1"/>
        <v>4000.6760800000002</v>
      </c>
      <c r="AN16" s="2">
        <f t="shared" si="1"/>
        <v>4081.4262699999999</v>
      </c>
      <c r="AO16" s="2">
        <f t="shared" si="1"/>
        <v>4162.1764599999997</v>
      </c>
      <c r="AP16" s="2">
        <f t="shared" si="1"/>
        <v>4245.7599899999996</v>
      </c>
      <c r="AQ16" s="2">
        <f t="shared" si="1"/>
        <v>4330.76019</v>
      </c>
      <c r="AR16" s="2">
        <f t="shared" si="1"/>
        <v>4417.17706</v>
      </c>
      <c r="AS16" s="2">
        <f t="shared" si="1"/>
        <v>4506.4272700000001</v>
      </c>
      <c r="AT16" s="2">
        <f t="shared" si="1"/>
        <v>4595.6774799999994</v>
      </c>
      <c r="AU16" s="2">
        <f t="shared" si="1"/>
        <v>4687.7610300000006</v>
      </c>
      <c r="AV16" s="2">
        <f t="shared" si="1"/>
        <v>4781.2612500000005</v>
      </c>
      <c r="AW16" s="2">
        <f t="shared" si="1"/>
        <v>4877.5948100000005</v>
      </c>
      <c r="AX16" s="2">
        <f t="shared" si="1"/>
        <v>4975.3450400000002</v>
      </c>
      <c r="AY16" s="2">
        <f t="shared" si="1"/>
        <v>5074.5119399999994</v>
      </c>
      <c r="AZ16" s="2">
        <f t="shared" si="1"/>
        <v>5176.5121800000006</v>
      </c>
      <c r="BA16" s="2">
        <f t="shared" si="1"/>
        <v>5279.9290899999996</v>
      </c>
      <c r="BB16" s="2">
        <f t="shared" si="1"/>
        <v>5384.7626700000001</v>
      </c>
      <c r="BC16" s="2">
        <f t="shared" si="1"/>
        <v>5492.4295899999997</v>
      </c>
      <c r="BD16" s="2">
        <f t="shared" si="1"/>
        <v>5602.9298500000004</v>
      </c>
      <c r="BE16" s="2">
        <f t="shared" si="1"/>
        <v>5714.8467799999999</v>
      </c>
      <c r="BF16" s="2">
        <f t="shared" si="1"/>
        <v>5829.5970500000003</v>
      </c>
      <c r="BG16" s="2">
        <f t="shared" si="1"/>
        <v>5945.7639900000004</v>
      </c>
      <c r="BH16" s="2">
        <f t="shared" si="1"/>
        <v>6064.7642699999997</v>
      </c>
      <c r="BI16" s="2">
        <f t="shared" si="1"/>
        <v>6185.1812199999995</v>
      </c>
      <c r="BJ16" s="2">
        <f t="shared" si="1"/>
        <v>6309.8481800000009</v>
      </c>
      <c r="BK16" s="2">
        <f t="shared" si="1"/>
        <v>6435.93181</v>
      </c>
      <c r="BL16" s="2">
        <f t="shared" si="1"/>
        <v>6564.8487800000003</v>
      </c>
      <c r="BM16" s="2">
        <f t="shared" si="1"/>
        <v>6695.1824200000001</v>
      </c>
      <c r="BN16" s="2">
        <f t="shared" si="1"/>
        <v>6829.7660700000006</v>
      </c>
      <c r="BO16" s="2">
        <f t="shared" si="1"/>
        <v>6965.7663899999998</v>
      </c>
      <c r="BP16" s="2">
        <f t="shared" si="1"/>
        <v>7106.0167200000005</v>
      </c>
      <c r="BQ16" s="2">
        <f t="shared" si="1"/>
        <v>7247.68372</v>
      </c>
    </row>
    <row r="17" spans="1:69" outlineLevel="1">
      <c r="A17" s="36"/>
      <c r="B17" s="36"/>
      <c r="C17" s="56"/>
      <c r="D17" s="57"/>
      <c r="E17" s="24" t="s">
        <v>187</v>
      </c>
      <c r="F17" s="24"/>
      <c r="G17" s="24" t="s">
        <v>144</v>
      </c>
      <c r="H17" s="4">
        <f xml:space="preserve"> SUM( J17:BQ17 )</f>
        <v>3089481.0193499997</v>
      </c>
      <c r="I17" s="24"/>
      <c r="J17" s="4">
        <f t="shared" ref="J17:BQ17" si="2" xml:space="preserve">  J16 * $F15</f>
        <v>0</v>
      </c>
      <c r="K17" s="4">
        <f t="shared" si="2"/>
        <v>0</v>
      </c>
      <c r="L17" s="4">
        <f t="shared" si="2"/>
        <v>0</v>
      </c>
      <c r="M17" s="4">
        <f t="shared" si="2"/>
        <v>0</v>
      </c>
      <c r="N17" s="4">
        <f t="shared" si="2"/>
        <v>212.50050000000002</v>
      </c>
      <c r="O17" s="4">
        <f t="shared" si="2"/>
        <v>318.75074999999998</v>
      </c>
      <c r="P17" s="4">
        <f t="shared" si="2"/>
        <v>488.75115</v>
      </c>
      <c r="Q17" s="4">
        <f t="shared" si="2"/>
        <v>722.50170000000003</v>
      </c>
      <c r="R17" s="4">
        <f t="shared" si="2"/>
        <v>1083.7525500000002</v>
      </c>
      <c r="S17" s="4">
        <f t="shared" si="2"/>
        <v>1615.0038</v>
      </c>
      <c r="T17" s="4">
        <f t="shared" si="2"/>
        <v>2422.5057000000002</v>
      </c>
      <c r="U17" s="4">
        <f t="shared" si="2"/>
        <v>3633.7585499999996</v>
      </c>
      <c r="V17" s="4">
        <f t="shared" si="2"/>
        <v>5440.0128000000004</v>
      </c>
      <c r="W17" s="4">
        <f t="shared" si="2"/>
        <v>8160.0192000000006</v>
      </c>
      <c r="X17" s="4">
        <f t="shared" si="2"/>
        <v>12261.278850000001</v>
      </c>
      <c r="Y17" s="4">
        <f t="shared" si="2"/>
        <v>18381.293249999999</v>
      </c>
      <c r="Z17" s="4">
        <f t="shared" si="2"/>
        <v>20208.797549999999</v>
      </c>
      <c r="AA17" s="4">
        <f t="shared" si="2"/>
        <v>22248.802350000002</v>
      </c>
      <c r="AB17" s="4">
        <f t="shared" si="2"/>
        <v>24458.807550000001</v>
      </c>
      <c r="AC17" s="4">
        <f t="shared" si="2"/>
        <v>26902.563299999998</v>
      </c>
      <c r="AD17" s="4">
        <f t="shared" si="2"/>
        <v>29601.319649999998</v>
      </c>
      <c r="AE17" s="4">
        <f t="shared" si="2"/>
        <v>32555.0766</v>
      </c>
      <c r="AF17" s="4">
        <f t="shared" si="2"/>
        <v>35827.584300000002</v>
      </c>
      <c r="AG17" s="4">
        <f t="shared" si="2"/>
        <v>39397.592700000008</v>
      </c>
      <c r="AH17" s="4">
        <f t="shared" si="2"/>
        <v>43350.101999999999</v>
      </c>
      <c r="AI17" s="4">
        <f t="shared" si="2"/>
        <v>47685.112200000003</v>
      </c>
      <c r="AJ17" s="4">
        <f t="shared" si="2"/>
        <v>52445.123400000004</v>
      </c>
      <c r="AK17" s="4">
        <f t="shared" si="2"/>
        <v>57693.885750000001</v>
      </c>
      <c r="AL17" s="4">
        <f t="shared" si="2"/>
        <v>58841.388449999999</v>
      </c>
      <c r="AM17" s="4">
        <f t="shared" si="2"/>
        <v>60010.141200000005</v>
      </c>
      <c r="AN17" s="4">
        <f t="shared" si="2"/>
        <v>61221.394050000003</v>
      </c>
      <c r="AO17" s="4">
        <f t="shared" si="2"/>
        <v>62432.646899999992</v>
      </c>
      <c r="AP17" s="4">
        <f t="shared" si="2"/>
        <v>63686.399849999994</v>
      </c>
      <c r="AQ17" s="4">
        <f t="shared" si="2"/>
        <v>64961.402849999999</v>
      </c>
      <c r="AR17" s="4">
        <f t="shared" si="2"/>
        <v>66257.655899999998</v>
      </c>
      <c r="AS17" s="4">
        <f t="shared" si="2"/>
        <v>67596.409050000002</v>
      </c>
      <c r="AT17" s="4">
        <f t="shared" si="2"/>
        <v>68935.162199999992</v>
      </c>
      <c r="AU17" s="4">
        <f t="shared" si="2"/>
        <v>70316.415450000015</v>
      </c>
      <c r="AV17" s="4">
        <f t="shared" si="2"/>
        <v>71718.918750000012</v>
      </c>
      <c r="AW17" s="4">
        <f t="shared" si="2"/>
        <v>73163.922150000013</v>
      </c>
      <c r="AX17" s="4">
        <f t="shared" si="2"/>
        <v>74630.175600000002</v>
      </c>
      <c r="AY17" s="4">
        <f t="shared" si="2"/>
        <v>76117.679099999994</v>
      </c>
      <c r="AZ17" s="4">
        <f t="shared" si="2"/>
        <v>77647.682700000005</v>
      </c>
      <c r="BA17" s="4">
        <f t="shared" si="2"/>
        <v>79198.936349999989</v>
      </c>
      <c r="BB17" s="4">
        <f t="shared" si="2"/>
        <v>80771.440050000005</v>
      </c>
      <c r="BC17" s="4">
        <f t="shared" si="2"/>
        <v>82386.443849999996</v>
      </c>
      <c r="BD17" s="4">
        <f t="shared" si="2"/>
        <v>84043.947750000007</v>
      </c>
      <c r="BE17" s="4">
        <f t="shared" si="2"/>
        <v>85722.701700000005</v>
      </c>
      <c r="BF17" s="4">
        <f t="shared" si="2"/>
        <v>87443.955750000008</v>
      </c>
      <c r="BG17" s="4">
        <f t="shared" si="2"/>
        <v>89186.459849999999</v>
      </c>
      <c r="BH17" s="4">
        <f t="shared" si="2"/>
        <v>90971.464049999995</v>
      </c>
      <c r="BI17" s="4">
        <f t="shared" si="2"/>
        <v>92777.718299999993</v>
      </c>
      <c r="BJ17" s="4">
        <f t="shared" si="2"/>
        <v>94647.722700000013</v>
      </c>
      <c r="BK17" s="4">
        <f t="shared" si="2"/>
        <v>96538.977150000006</v>
      </c>
      <c r="BL17" s="4">
        <f t="shared" si="2"/>
        <v>98472.731700000004</v>
      </c>
      <c r="BM17" s="4">
        <f t="shared" si="2"/>
        <v>100427.7363</v>
      </c>
      <c r="BN17" s="4">
        <f t="shared" si="2"/>
        <v>102446.49105000001</v>
      </c>
      <c r="BO17" s="4">
        <f t="shared" si="2"/>
        <v>104486.49584999999</v>
      </c>
      <c r="BP17" s="4">
        <f t="shared" si="2"/>
        <v>106590.25080000001</v>
      </c>
      <c r="BQ17" s="4">
        <f t="shared" si="2"/>
        <v>108715.2558</v>
      </c>
    </row>
    <row r="20" spans="1:69">
      <c r="B20" s="28" t="s">
        <v>148</v>
      </c>
    </row>
  </sheetData>
  <conditionalFormatting sqref="F2:F3">
    <cfRule type="cellIs" dxfId="140" priority="1" stopIfTrue="1" operator="notEqual">
      <formula>0</formula>
    </cfRule>
    <cfRule type="cellIs" dxfId="139" priority="2" stopIfTrue="1" operator="equal">
      <formula>""</formula>
    </cfRule>
  </conditionalFormatting>
  <conditionalFormatting sqref="J3:BQ3">
    <cfRule type="cellIs" dxfId="138" priority="8" operator="equal">
      <formula>"PPA ext."</formula>
    </cfRule>
    <cfRule type="cellIs" dxfId="137" priority="9" operator="equal">
      <formula>"Delay"</formula>
    </cfRule>
    <cfRule type="cellIs" dxfId="136" priority="10" operator="equal">
      <formula>"Fin Close"</formula>
    </cfRule>
    <cfRule type="cellIs" dxfId="135" priority="11" stopIfTrue="1" operator="equal">
      <formula>"Construction"</formula>
    </cfRule>
    <cfRule type="cellIs" dxfId="134"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outlinePr summaryBelow="0" summaryRight="0"/>
  </sheetPr>
  <dimension ref="A1:BQ22"/>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5" customWidth="1"/>
    <col min="4" max="4" width="1.44140625" style="85" customWidth="1"/>
    <col min="5" max="5" width="66.88671875" style="52" bestFit="1" customWidth="1"/>
    <col min="6" max="6" width="20.5546875" style="52" bestFit="1" customWidth="1"/>
    <col min="7" max="7" width="13.21875" style="52" bestFit="1" customWidth="1"/>
    <col min="8" max="8" width="12.441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Expense</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75</v>
      </c>
    </row>
    <row r="9" spans="1:69" outlineLevel="1">
      <c r="A9" s="21"/>
      <c r="B9" s="21"/>
      <c r="C9" s="33"/>
      <c r="D9" s="34"/>
      <c r="E9" s="25" t="str">
        <f xml:space="preserve">  InpC!E$25</f>
        <v>Cost of Sales as a % of sales</v>
      </c>
      <c r="F9" s="25">
        <f xml:space="preserve">  InpC!F$25</f>
        <v>0.1</v>
      </c>
      <c r="G9" s="25" t="str">
        <f xml:space="preserve">  InpC!G$25</f>
        <v>%</v>
      </c>
      <c r="M9" s="139"/>
    </row>
    <row r="10" spans="1:69" outlineLevel="1">
      <c r="A10" s="21"/>
      <c r="B10" s="21"/>
      <c r="C10" s="33"/>
      <c r="D10" s="34"/>
      <c r="E10" s="3" t="str">
        <f xml:space="preserve">  Customers!E$17</f>
        <v>Revenue</v>
      </c>
      <c r="F10" s="3">
        <f xml:space="preserve">  Customers!F$17</f>
        <v>0</v>
      </c>
      <c r="G10" s="3" t="str">
        <f xml:space="preserve">  Customers!G$17</f>
        <v>GBP</v>
      </c>
      <c r="H10" s="3">
        <f xml:space="preserve">  Customers!H$17</f>
        <v>3089481.0193499997</v>
      </c>
      <c r="I10" s="3">
        <f xml:space="preserve">  Customers!I$17</f>
        <v>0</v>
      </c>
      <c r="J10" s="3">
        <f xml:space="preserve">  Customers!J$17</f>
        <v>0</v>
      </c>
      <c r="K10" s="3">
        <f xml:space="preserve">  Customers!K$17</f>
        <v>0</v>
      </c>
      <c r="L10" s="3">
        <f xml:space="preserve">  Customers!L$17</f>
        <v>0</v>
      </c>
      <c r="M10" s="3">
        <f xml:space="preserve">  Customers!M$17</f>
        <v>0</v>
      </c>
      <c r="N10" s="3">
        <f xml:space="preserve">  Customers!N$17</f>
        <v>212.50050000000002</v>
      </c>
      <c r="O10" s="3">
        <f xml:space="preserve">  Customers!O$17</f>
        <v>318.75074999999998</v>
      </c>
      <c r="P10" s="3">
        <f xml:space="preserve">  Customers!P$17</f>
        <v>488.75115</v>
      </c>
      <c r="Q10" s="3">
        <f xml:space="preserve">  Customers!Q$17</f>
        <v>722.50170000000003</v>
      </c>
      <c r="R10" s="3">
        <f xml:space="preserve">  Customers!R$17</f>
        <v>1083.7525500000002</v>
      </c>
      <c r="S10" s="3">
        <f xml:space="preserve">  Customers!S$17</f>
        <v>1615.0038</v>
      </c>
      <c r="T10" s="3">
        <f xml:space="preserve">  Customers!T$17</f>
        <v>2422.5057000000002</v>
      </c>
      <c r="U10" s="3">
        <f xml:space="preserve">  Customers!U$17</f>
        <v>3633.7585499999996</v>
      </c>
      <c r="V10" s="3">
        <f xml:space="preserve">  Customers!V$17</f>
        <v>5440.0128000000004</v>
      </c>
      <c r="W10" s="3">
        <f xml:space="preserve">  Customers!W$17</f>
        <v>8160.0192000000006</v>
      </c>
      <c r="X10" s="3">
        <f xml:space="preserve">  Customers!X$17</f>
        <v>12261.278850000001</v>
      </c>
      <c r="Y10" s="3">
        <f xml:space="preserve">  Customers!Y$17</f>
        <v>18381.293249999999</v>
      </c>
      <c r="Z10" s="3">
        <f xml:space="preserve">  Customers!Z$17</f>
        <v>20208.797549999999</v>
      </c>
      <c r="AA10" s="3">
        <f xml:space="preserve">  Customers!AA$17</f>
        <v>22248.802350000002</v>
      </c>
      <c r="AB10" s="3">
        <f xml:space="preserve">  Customers!AB$17</f>
        <v>24458.807550000001</v>
      </c>
      <c r="AC10" s="3">
        <f xml:space="preserve">  Customers!AC$17</f>
        <v>26902.563299999998</v>
      </c>
      <c r="AD10" s="3">
        <f xml:space="preserve">  Customers!AD$17</f>
        <v>29601.319649999998</v>
      </c>
      <c r="AE10" s="3">
        <f xml:space="preserve">  Customers!AE$17</f>
        <v>32555.0766</v>
      </c>
      <c r="AF10" s="3">
        <f xml:space="preserve">  Customers!AF$17</f>
        <v>35827.584300000002</v>
      </c>
      <c r="AG10" s="3">
        <f xml:space="preserve">  Customers!AG$17</f>
        <v>39397.592700000008</v>
      </c>
      <c r="AH10" s="3">
        <f xml:space="preserve">  Customers!AH$17</f>
        <v>43350.101999999999</v>
      </c>
      <c r="AI10" s="3">
        <f xml:space="preserve">  Customers!AI$17</f>
        <v>47685.112200000003</v>
      </c>
      <c r="AJ10" s="3">
        <f xml:space="preserve">  Customers!AJ$17</f>
        <v>52445.123400000004</v>
      </c>
      <c r="AK10" s="3">
        <f xml:space="preserve">  Customers!AK$17</f>
        <v>57693.885750000001</v>
      </c>
      <c r="AL10" s="3">
        <f xml:space="preserve">  Customers!AL$17</f>
        <v>58841.388449999999</v>
      </c>
      <c r="AM10" s="3">
        <f xml:space="preserve">  Customers!AM$17</f>
        <v>60010.141200000005</v>
      </c>
      <c r="AN10" s="3">
        <f xml:space="preserve">  Customers!AN$17</f>
        <v>61221.394050000003</v>
      </c>
      <c r="AO10" s="3">
        <f xml:space="preserve">  Customers!AO$17</f>
        <v>62432.646899999992</v>
      </c>
      <c r="AP10" s="3">
        <f xml:space="preserve">  Customers!AP$17</f>
        <v>63686.399849999994</v>
      </c>
      <c r="AQ10" s="3">
        <f xml:space="preserve">  Customers!AQ$17</f>
        <v>64961.402849999999</v>
      </c>
      <c r="AR10" s="3">
        <f xml:space="preserve">  Customers!AR$17</f>
        <v>66257.655899999998</v>
      </c>
      <c r="AS10" s="3">
        <f xml:space="preserve">  Customers!AS$17</f>
        <v>67596.409050000002</v>
      </c>
      <c r="AT10" s="3">
        <f xml:space="preserve">  Customers!AT$17</f>
        <v>68935.162199999992</v>
      </c>
      <c r="AU10" s="3">
        <f xml:space="preserve">  Customers!AU$17</f>
        <v>70316.415450000015</v>
      </c>
      <c r="AV10" s="3">
        <f xml:space="preserve">  Customers!AV$17</f>
        <v>71718.918750000012</v>
      </c>
      <c r="AW10" s="3">
        <f xml:space="preserve">  Customers!AW$17</f>
        <v>73163.922150000013</v>
      </c>
      <c r="AX10" s="3">
        <f xml:space="preserve">  Customers!AX$17</f>
        <v>74630.175600000002</v>
      </c>
      <c r="AY10" s="3">
        <f xml:space="preserve">  Customers!AY$17</f>
        <v>76117.679099999994</v>
      </c>
      <c r="AZ10" s="3">
        <f xml:space="preserve">  Customers!AZ$17</f>
        <v>77647.682700000005</v>
      </c>
      <c r="BA10" s="3">
        <f xml:space="preserve">  Customers!BA$17</f>
        <v>79198.936349999989</v>
      </c>
      <c r="BB10" s="3">
        <f xml:space="preserve">  Customers!BB$17</f>
        <v>80771.440050000005</v>
      </c>
      <c r="BC10" s="3">
        <f xml:space="preserve">  Customers!BC$17</f>
        <v>82386.443849999996</v>
      </c>
      <c r="BD10" s="3">
        <f xml:space="preserve">  Customers!BD$17</f>
        <v>84043.947750000007</v>
      </c>
      <c r="BE10" s="3">
        <f xml:space="preserve">  Customers!BE$17</f>
        <v>85722.701700000005</v>
      </c>
      <c r="BF10" s="3">
        <f xml:space="preserve">  Customers!BF$17</f>
        <v>87443.955750000008</v>
      </c>
      <c r="BG10" s="3">
        <f xml:space="preserve">  Customers!BG$17</f>
        <v>89186.459849999999</v>
      </c>
      <c r="BH10" s="3">
        <f xml:space="preserve">  Customers!BH$17</f>
        <v>90971.464049999995</v>
      </c>
      <c r="BI10" s="3">
        <f xml:space="preserve">  Customers!BI$17</f>
        <v>92777.718299999993</v>
      </c>
      <c r="BJ10" s="3">
        <f xml:space="preserve">  Customers!BJ$17</f>
        <v>94647.722700000013</v>
      </c>
      <c r="BK10" s="3">
        <f xml:space="preserve">  Customers!BK$17</f>
        <v>96538.977150000006</v>
      </c>
      <c r="BL10" s="3">
        <f xml:space="preserve">  Customers!BL$17</f>
        <v>98472.731700000004</v>
      </c>
      <c r="BM10" s="3">
        <f xml:space="preserve">  Customers!BM$17</f>
        <v>100427.7363</v>
      </c>
      <c r="BN10" s="3">
        <f xml:space="preserve">  Customers!BN$17</f>
        <v>102446.49105000001</v>
      </c>
      <c r="BO10" s="3">
        <f xml:space="preserve">  Customers!BO$17</f>
        <v>104486.49584999999</v>
      </c>
      <c r="BP10" s="3">
        <f xml:space="preserve">  Customers!BP$17</f>
        <v>106590.25080000001</v>
      </c>
      <c r="BQ10" s="3">
        <f xml:space="preserve">  Customers!BQ$17</f>
        <v>108715.2558</v>
      </c>
    </row>
    <row r="11" spans="1:69" outlineLevel="1">
      <c r="A11" s="36"/>
      <c r="B11" s="36"/>
      <c r="C11" s="56"/>
      <c r="D11" s="57"/>
      <c r="E11" s="24" t="s">
        <v>61</v>
      </c>
      <c r="F11" s="24"/>
      <c r="G11" s="24" t="s">
        <v>144</v>
      </c>
      <c r="H11" s="4">
        <f t="shared" ref="H11:H12" si="0" xml:space="preserve"> SUM( J11:BQ11 )</f>
        <v>308948.10193500004</v>
      </c>
      <c r="I11" s="24"/>
      <c r="J11" s="4">
        <f t="shared" ref="J11:BQ11" si="1" xml:space="preserve">  J10 * $F9</f>
        <v>0</v>
      </c>
      <c r="K11" s="4">
        <f t="shared" si="1"/>
        <v>0</v>
      </c>
      <c r="L11" s="4">
        <f t="shared" si="1"/>
        <v>0</v>
      </c>
      <c r="M11" s="4">
        <f t="shared" si="1"/>
        <v>0</v>
      </c>
      <c r="N11" s="4">
        <f t="shared" si="1"/>
        <v>21.250050000000002</v>
      </c>
      <c r="O11" s="4">
        <f t="shared" si="1"/>
        <v>31.875074999999999</v>
      </c>
      <c r="P11" s="4">
        <f t="shared" si="1"/>
        <v>48.875115000000001</v>
      </c>
      <c r="Q11" s="4">
        <f t="shared" si="1"/>
        <v>72.250170000000011</v>
      </c>
      <c r="R11" s="4">
        <f t="shared" si="1"/>
        <v>108.37525500000002</v>
      </c>
      <c r="S11" s="4">
        <f t="shared" si="1"/>
        <v>161.50038000000001</v>
      </c>
      <c r="T11" s="4">
        <f t="shared" si="1"/>
        <v>242.25057000000004</v>
      </c>
      <c r="U11" s="4">
        <f t="shared" si="1"/>
        <v>363.375855</v>
      </c>
      <c r="V11" s="4">
        <f t="shared" si="1"/>
        <v>544.00128000000007</v>
      </c>
      <c r="W11" s="4">
        <f t="shared" si="1"/>
        <v>816.00192000000015</v>
      </c>
      <c r="X11" s="4">
        <f t="shared" si="1"/>
        <v>1226.1278850000001</v>
      </c>
      <c r="Y11" s="4">
        <f t="shared" si="1"/>
        <v>1838.1293249999999</v>
      </c>
      <c r="Z11" s="4">
        <f t="shared" si="1"/>
        <v>2020.8797549999999</v>
      </c>
      <c r="AA11" s="4">
        <f t="shared" si="1"/>
        <v>2224.8802350000001</v>
      </c>
      <c r="AB11" s="4">
        <f t="shared" si="1"/>
        <v>2445.8807550000001</v>
      </c>
      <c r="AC11" s="4">
        <f t="shared" si="1"/>
        <v>2690.2563300000002</v>
      </c>
      <c r="AD11" s="4">
        <f t="shared" si="1"/>
        <v>2960.131965</v>
      </c>
      <c r="AE11" s="4">
        <f t="shared" si="1"/>
        <v>3255.5076600000002</v>
      </c>
      <c r="AF11" s="4">
        <f t="shared" si="1"/>
        <v>3582.7584300000003</v>
      </c>
      <c r="AG11" s="4">
        <f t="shared" si="1"/>
        <v>3939.7592700000009</v>
      </c>
      <c r="AH11" s="4">
        <f t="shared" si="1"/>
        <v>4335.0101999999997</v>
      </c>
      <c r="AI11" s="4">
        <f t="shared" si="1"/>
        <v>4768.5112200000003</v>
      </c>
      <c r="AJ11" s="4">
        <f t="shared" si="1"/>
        <v>5244.5123400000011</v>
      </c>
      <c r="AK11" s="4">
        <f t="shared" si="1"/>
        <v>5769.3885750000009</v>
      </c>
      <c r="AL11" s="4">
        <f t="shared" si="1"/>
        <v>5884.1388450000004</v>
      </c>
      <c r="AM11" s="4">
        <f t="shared" si="1"/>
        <v>6001.0141200000007</v>
      </c>
      <c r="AN11" s="4">
        <f t="shared" si="1"/>
        <v>6122.1394050000008</v>
      </c>
      <c r="AO11" s="4">
        <f t="shared" si="1"/>
        <v>6243.26469</v>
      </c>
      <c r="AP11" s="4">
        <f t="shared" si="1"/>
        <v>6368.6399849999998</v>
      </c>
      <c r="AQ11" s="4">
        <f t="shared" si="1"/>
        <v>6496.1402850000004</v>
      </c>
      <c r="AR11" s="4">
        <f t="shared" si="1"/>
        <v>6625.76559</v>
      </c>
      <c r="AS11" s="4">
        <f t="shared" si="1"/>
        <v>6759.6409050000002</v>
      </c>
      <c r="AT11" s="4">
        <f t="shared" si="1"/>
        <v>6893.5162199999995</v>
      </c>
      <c r="AU11" s="4">
        <f t="shared" si="1"/>
        <v>7031.6415450000022</v>
      </c>
      <c r="AV11" s="4">
        <f t="shared" si="1"/>
        <v>7171.8918750000012</v>
      </c>
      <c r="AW11" s="4">
        <f t="shared" si="1"/>
        <v>7316.3922150000017</v>
      </c>
      <c r="AX11" s="4">
        <f t="shared" si="1"/>
        <v>7463.0175600000002</v>
      </c>
      <c r="AY11" s="4">
        <f t="shared" si="1"/>
        <v>7611.7679099999996</v>
      </c>
      <c r="AZ11" s="4">
        <f t="shared" si="1"/>
        <v>7764.7682700000005</v>
      </c>
      <c r="BA11" s="4">
        <f t="shared" si="1"/>
        <v>7919.8936349999994</v>
      </c>
      <c r="BB11" s="4">
        <f t="shared" si="1"/>
        <v>8077.144005000001</v>
      </c>
      <c r="BC11" s="4">
        <f t="shared" si="1"/>
        <v>8238.6443849999996</v>
      </c>
      <c r="BD11" s="4">
        <f t="shared" si="1"/>
        <v>8404.3947750000007</v>
      </c>
      <c r="BE11" s="4">
        <f t="shared" si="1"/>
        <v>8572.2701700000016</v>
      </c>
      <c r="BF11" s="4">
        <f t="shared" si="1"/>
        <v>8744.3955750000005</v>
      </c>
      <c r="BG11" s="4">
        <f t="shared" si="1"/>
        <v>8918.645985000001</v>
      </c>
      <c r="BH11" s="4">
        <f t="shared" si="1"/>
        <v>9097.1464049999995</v>
      </c>
      <c r="BI11" s="4">
        <f t="shared" si="1"/>
        <v>9277.7718299999997</v>
      </c>
      <c r="BJ11" s="4">
        <f t="shared" si="1"/>
        <v>9464.7722700000013</v>
      </c>
      <c r="BK11" s="4">
        <f t="shared" si="1"/>
        <v>9653.897715000001</v>
      </c>
      <c r="BL11" s="4">
        <f t="shared" si="1"/>
        <v>9847.2731700000004</v>
      </c>
      <c r="BM11" s="4">
        <f t="shared" si="1"/>
        <v>10042.773630000002</v>
      </c>
      <c r="BN11" s="4">
        <f t="shared" si="1"/>
        <v>10244.649105000002</v>
      </c>
      <c r="BO11" s="4">
        <f t="shared" si="1"/>
        <v>10448.649584999999</v>
      </c>
      <c r="BP11" s="4">
        <f t="shared" si="1"/>
        <v>10659.025080000001</v>
      </c>
      <c r="BQ11" s="4">
        <f t="shared" si="1"/>
        <v>10871.525580000001</v>
      </c>
    </row>
    <row r="12" spans="1:69" outlineLevel="1">
      <c r="A12" s="36"/>
      <c r="B12" s="36"/>
      <c r="C12" s="56"/>
      <c r="D12" s="57"/>
      <c r="E12" s="24" t="str">
        <f xml:space="preserve"> LEFT($E$11, LEN($E$11) - 3 )</f>
        <v xml:space="preserve">Cost of sales </v>
      </c>
      <c r="F12" s="24"/>
      <c r="G12" s="24" t="str">
        <f xml:space="preserve"> G$11</f>
        <v>GBP</v>
      </c>
      <c r="H12" s="4">
        <f t="shared" si="0"/>
        <v>-308948.10193500004</v>
      </c>
      <c r="I12" s="24"/>
      <c r="J12" s="4">
        <f t="shared" ref="J12:BQ12" si="2" xml:space="preserve"> -1 * J11</f>
        <v>0</v>
      </c>
      <c r="K12" s="4">
        <f t="shared" si="2"/>
        <v>0</v>
      </c>
      <c r="L12" s="4">
        <f t="shared" si="2"/>
        <v>0</v>
      </c>
      <c r="M12" s="4">
        <f t="shared" si="2"/>
        <v>0</v>
      </c>
      <c r="N12" s="4">
        <f t="shared" si="2"/>
        <v>-21.250050000000002</v>
      </c>
      <c r="O12" s="4">
        <f t="shared" si="2"/>
        <v>-31.875074999999999</v>
      </c>
      <c r="P12" s="4">
        <f t="shared" si="2"/>
        <v>-48.875115000000001</v>
      </c>
      <c r="Q12" s="4">
        <f t="shared" si="2"/>
        <v>-72.250170000000011</v>
      </c>
      <c r="R12" s="4">
        <f t="shared" si="2"/>
        <v>-108.37525500000002</v>
      </c>
      <c r="S12" s="4">
        <f t="shared" si="2"/>
        <v>-161.50038000000001</v>
      </c>
      <c r="T12" s="4">
        <f t="shared" si="2"/>
        <v>-242.25057000000004</v>
      </c>
      <c r="U12" s="4">
        <f t="shared" si="2"/>
        <v>-363.375855</v>
      </c>
      <c r="V12" s="4">
        <f t="shared" si="2"/>
        <v>-544.00128000000007</v>
      </c>
      <c r="W12" s="4">
        <f t="shared" si="2"/>
        <v>-816.00192000000015</v>
      </c>
      <c r="X12" s="4">
        <f t="shared" si="2"/>
        <v>-1226.1278850000001</v>
      </c>
      <c r="Y12" s="4">
        <f t="shared" si="2"/>
        <v>-1838.1293249999999</v>
      </c>
      <c r="Z12" s="4">
        <f t="shared" si="2"/>
        <v>-2020.8797549999999</v>
      </c>
      <c r="AA12" s="4">
        <f t="shared" si="2"/>
        <v>-2224.8802350000001</v>
      </c>
      <c r="AB12" s="4">
        <f t="shared" si="2"/>
        <v>-2445.8807550000001</v>
      </c>
      <c r="AC12" s="4">
        <f t="shared" si="2"/>
        <v>-2690.2563300000002</v>
      </c>
      <c r="AD12" s="4">
        <f t="shared" si="2"/>
        <v>-2960.131965</v>
      </c>
      <c r="AE12" s="4">
        <f t="shared" si="2"/>
        <v>-3255.5076600000002</v>
      </c>
      <c r="AF12" s="4">
        <f t="shared" si="2"/>
        <v>-3582.7584300000003</v>
      </c>
      <c r="AG12" s="4">
        <f t="shared" si="2"/>
        <v>-3939.7592700000009</v>
      </c>
      <c r="AH12" s="4">
        <f t="shared" si="2"/>
        <v>-4335.0101999999997</v>
      </c>
      <c r="AI12" s="4">
        <f t="shared" si="2"/>
        <v>-4768.5112200000003</v>
      </c>
      <c r="AJ12" s="4">
        <f t="shared" si="2"/>
        <v>-5244.5123400000011</v>
      </c>
      <c r="AK12" s="4">
        <f t="shared" si="2"/>
        <v>-5769.3885750000009</v>
      </c>
      <c r="AL12" s="4">
        <f t="shared" si="2"/>
        <v>-5884.1388450000004</v>
      </c>
      <c r="AM12" s="4">
        <f t="shared" si="2"/>
        <v>-6001.0141200000007</v>
      </c>
      <c r="AN12" s="4">
        <f t="shared" si="2"/>
        <v>-6122.1394050000008</v>
      </c>
      <c r="AO12" s="4">
        <f t="shared" si="2"/>
        <v>-6243.26469</v>
      </c>
      <c r="AP12" s="4">
        <f t="shared" si="2"/>
        <v>-6368.6399849999998</v>
      </c>
      <c r="AQ12" s="4">
        <f t="shared" si="2"/>
        <v>-6496.1402850000004</v>
      </c>
      <c r="AR12" s="4">
        <f t="shared" si="2"/>
        <v>-6625.76559</v>
      </c>
      <c r="AS12" s="4">
        <f t="shared" si="2"/>
        <v>-6759.6409050000002</v>
      </c>
      <c r="AT12" s="4">
        <f t="shared" si="2"/>
        <v>-6893.5162199999995</v>
      </c>
      <c r="AU12" s="4">
        <f t="shared" si="2"/>
        <v>-7031.6415450000022</v>
      </c>
      <c r="AV12" s="4">
        <f t="shared" si="2"/>
        <v>-7171.8918750000012</v>
      </c>
      <c r="AW12" s="4">
        <f t="shared" si="2"/>
        <v>-7316.3922150000017</v>
      </c>
      <c r="AX12" s="4">
        <f t="shared" si="2"/>
        <v>-7463.0175600000002</v>
      </c>
      <c r="AY12" s="4">
        <f t="shared" si="2"/>
        <v>-7611.7679099999996</v>
      </c>
      <c r="AZ12" s="4">
        <f t="shared" si="2"/>
        <v>-7764.7682700000005</v>
      </c>
      <c r="BA12" s="4">
        <f t="shared" si="2"/>
        <v>-7919.8936349999994</v>
      </c>
      <c r="BB12" s="4">
        <f t="shared" si="2"/>
        <v>-8077.144005000001</v>
      </c>
      <c r="BC12" s="4">
        <f t="shared" si="2"/>
        <v>-8238.6443849999996</v>
      </c>
      <c r="BD12" s="4">
        <f t="shared" si="2"/>
        <v>-8404.3947750000007</v>
      </c>
      <c r="BE12" s="4">
        <f t="shared" si="2"/>
        <v>-8572.2701700000016</v>
      </c>
      <c r="BF12" s="4">
        <f t="shared" si="2"/>
        <v>-8744.3955750000005</v>
      </c>
      <c r="BG12" s="4">
        <f t="shared" si="2"/>
        <v>-8918.645985000001</v>
      </c>
      <c r="BH12" s="4">
        <f t="shared" si="2"/>
        <v>-9097.1464049999995</v>
      </c>
      <c r="BI12" s="4">
        <f t="shared" si="2"/>
        <v>-9277.7718299999997</v>
      </c>
      <c r="BJ12" s="4">
        <f t="shared" si="2"/>
        <v>-9464.7722700000013</v>
      </c>
      <c r="BK12" s="4">
        <f t="shared" si="2"/>
        <v>-9653.897715000001</v>
      </c>
      <c r="BL12" s="4">
        <f t="shared" si="2"/>
        <v>-9847.2731700000004</v>
      </c>
      <c r="BM12" s="4">
        <f t="shared" si="2"/>
        <v>-10042.773630000002</v>
      </c>
      <c r="BN12" s="4">
        <f t="shared" si="2"/>
        <v>-10244.649105000002</v>
      </c>
      <c r="BO12" s="4">
        <f t="shared" si="2"/>
        <v>-10448.649584999999</v>
      </c>
      <c r="BP12" s="4">
        <f t="shared" si="2"/>
        <v>-10659.025080000001</v>
      </c>
      <c r="BQ12" s="4">
        <f t="shared" si="2"/>
        <v>-10871.525580000001</v>
      </c>
    </row>
    <row r="15" spans="1:69">
      <c r="B15" s="28" t="s">
        <v>165</v>
      </c>
    </row>
    <row r="16" spans="1:69" outlineLevel="1">
      <c r="A16" s="21"/>
      <c r="B16" s="21"/>
      <c r="C16" s="33"/>
      <c r="D16" s="34"/>
      <c r="E16" s="3" t="str">
        <f xml:space="preserve">  InpC!E$26</f>
        <v>Base Operating Cost</v>
      </c>
      <c r="F16" s="3">
        <f xml:space="preserve">  InpC!F$26</f>
        <v>15000</v>
      </c>
      <c r="G16" s="3" t="str">
        <f xml:space="preserve">  InpC!G$26</f>
        <v>GBP</v>
      </c>
      <c r="M16" s="2"/>
    </row>
    <row r="17" spans="1:69" outlineLevel="1">
      <c r="A17" s="21"/>
      <c r="B17" s="21"/>
      <c r="C17" s="33"/>
      <c r="D17" s="34"/>
      <c r="E17" s="27" t="str">
        <f xml:space="preserve">  Time!E$174</f>
        <v>Annual % increase in operating costs escalation indexation factor</v>
      </c>
      <c r="F17" s="27">
        <f xml:space="preserve">  Time!F$174</f>
        <v>0</v>
      </c>
      <c r="G17" s="27" t="str">
        <f xml:space="preserve">  Time!G$174</f>
        <v>index</v>
      </c>
      <c r="H17" s="27">
        <f xml:space="preserve">  Time!H$174</f>
        <v>0</v>
      </c>
      <c r="I17" s="27">
        <f xml:space="preserve">  Time!I$174</f>
        <v>0</v>
      </c>
      <c r="J17" s="27">
        <f xml:space="preserve">  Time!J$174</f>
        <v>1</v>
      </c>
      <c r="K17" s="27">
        <f xml:space="preserve">  Time!K$174</f>
        <v>1.0606373855281319</v>
      </c>
      <c r="L17" s="27">
        <f xml:space="preserve">  Time!L$174</f>
        <v>1.1228173700183663</v>
      </c>
      <c r="M17" s="27">
        <f xml:space="preserve">  Time!M$174</f>
        <v>1.1909020797618532</v>
      </c>
      <c r="N17" s="27">
        <f xml:space="preserve">  Time!N$174</f>
        <v>1.260718846414961</v>
      </c>
      <c r="O17" s="27">
        <f xml:space="preserve">  Time!O$174</f>
        <v>1.3371655411476067</v>
      </c>
      <c r="P17" s="27">
        <f xml:space="preserve">  Time!P$174</f>
        <v>1.4182477635811073</v>
      </c>
      <c r="Q17" s="27">
        <f xml:space="preserve">  Time!Q$174</f>
        <v>1.5013926961905415</v>
      </c>
      <c r="R17" s="27">
        <f xml:space="preserve">  Time!R$174</f>
        <v>1.5924332239385688</v>
      </c>
      <c r="S17" s="27">
        <f xml:space="preserve">  Time!S$174</f>
        <v>1.6857897985014481</v>
      </c>
      <c r="T17" s="27">
        <f xml:space="preserve">  Time!T$174</f>
        <v>1.788011684432572</v>
      </c>
      <c r="U17" s="27">
        <f xml:space="preserve">  Time!U$174</f>
        <v>1.8964320382703144</v>
      </c>
      <c r="V17" s="27">
        <f xml:space="preserve">  Time!V$174</f>
        <v>2</v>
      </c>
      <c r="W17" s="27">
        <f xml:space="preserve">  Time!W$174</f>
        <v>2.123116166406207</v>
      </c>
      <c r="X17" s="27">
        <f xml:space="preserve">  Time!X$174</f>
        <v>2.2474089271664077</v>
      </c>
      <c r="Y17" s="27">
        <f xml:space="preserve">  Time!Y$174</f>
        <v>2.3834939697312532</v>
      </c>
      <c r="Z17" s="27">
        <f xml:space="preserve">  Time!Z$174</f>
        <v>2.5230299265671206</v>
      </c>
      <c r="AA17" s="27">
        <f xml:space="preserve">  Time!AA$174</f>
        <v>2.6758043641867868</v>
      </c>
      <c r="AB17" s="27">
        <f xml:space="preserve">  Time!AB$174</f>
        <v>2.8378295952846591</v>
      </c>
      <c r="AC17" s="27">
        <f xml:space="preserve">  Time!AC$174</f>
        <v>3.0039635452521662</v>
      </c>
      <c r="AD17" s="27">
        <f xml:space="preserve">  Time!AD$174</f>
        <v>3.1858594619130938</v>
      </c>
      <c r="AE17" s="27">
        <f xml:space="preserve">  Time!AE$174</f>
        <v>3.3723679884745299</v>
      </c>
      <c r="AF17" s="27">
        <f xml:space="preserve">  Time!AF$174</f>
        <v>3.5786515045730187</v>
      </c>
      <c r="AG17" s="27">
        <f xml:space="preserve">  Time!AG$174</f>
        <v>3.7954477031377634</v>
      </c>
      <c r="AH17" s="27">
        <f xml:space="preserve">  Time!AH$174</f>
        <v>4.002530534348697</v>
      </c>
      <c r="AI17" s="27">
        <f xml:space="preserve">  Time!AI$174</f>
        <v>4.245005501072133</v>
      </c>
      <c r="AJ17" s="27">
        <f xml:space="preserve">  Time!AJ$174</f>
        <v>4.4936358308615398</v>
      </c>
      <c r="AK17" s="27">
        <f xml:space="preserve">  Time!AK$174</f>
        <v>4.7658621609806406</v>
      </c>
      <c r="AL17" s="27">
        <f xml:space="preserve">  Time!AL$174</f>
        <v>5.0449991092169153</v>
      </c>
      <c r="AM17" s="27">
        <f xml:space="preserve">  Time!AM$174</f>
        <v>5.3506272563676252</v>
      </c>
      <c r="AN17" s="27">
        <f xml:space="preserve">  Time!AN$174</f>
        <v>5.674770483959108</v>
      </c>
      <c r="AO17" s="27">
        <f xml:space="preserve">  Time!AO$174</f>
        <v>6.0071422692370309</v>
      </c>
      <c r="AP17" s="27">
        <f xml:space="preserve">  Time!AP$174</f>
        <v>6.3710574497300154</v>
      </c>
      <c r="AQ17" s="27">
        <f xml:space="preserve">  Time!AQ$174</f>
        <v>6.7442108212471021</v>
      </c>
      <c r="AR17" s="27">
        <f xml:space="preserve">  Time!AR$174</f>
        <v>7.1559894788419491</v>
      </c>
      <c r="AS17" s="27">
        <f xml:space="preserve">  Time!AS$174</f>
        <v>7.5896041474347067</v>
      </c>
      <c r="AT17" s="27">
        <f xml:space="preserve">  Time!AT$174</f>
        <v>8.003796367598353</v>
      </c>
      <c r="AU17" s="27">
        <f xml:space="preserve">  Time!AU$174</f>
        <v>8.4887835967832839</v>
      </c>
      <c r="AV17" s="27">
        <f xml:space="preserve">  Time!AV$174</f>
        <v>8.9860890625555676</v>
      </c>
      <c r="AW17" s="27">
        <f xml:space="preserve">  Time!AW$174</f>
        <v>9.5305979725149506</v>
      </c>
      <c r="AX17" s="27">
        <f xml:space="preserve">  Time!AX$174</f>
        <v>10.08893691587145</v>
      </c>
      <c r="AY17" s="27">
        <f xml:space="preserve">  Time!AY$174</f>
        <v>10.700272504075359</v>
      </c>
      <c r="AZ17" s="27">
        <f xml:space="preserve">  Time!AZ$174</f>
        <v>11.348651757486126</v>
      </c>
      <c r="BA17" s="27">
        <f xml:space="preserve">  Time!BA$174</f>
        <v>12.013499256989205</v>
      </c>
      <c r="BB17" s="27">
        <f xml:space="preserve">  Time!BB$174</f>
        <v>12.74145302416016</v>
      </c>
      <c r="BC17" s="27">
        <f xml:space="preserve">  Time!BC$174</f>
        <v>13.487896158038225</v>
      </c>
      <c r="BD17" s="27">
        <f xml:space="preserve">  Time!BD$174</f>
        <v>14.310402377382669</v>
      </c>
      <c r="BE17" s="27">
        <f xml:space="preserve">  Time!BE$174</f>
        <v>15.177658429514958</v>
      </c>
      <c r="BF17" s="27">
        <f xml:space="preserve">  Time!BF$174</f>
        <v>16.006074731707191</v>
      </c>
      <c r="BG17" s="27">
        <f xml:space="preserve">  Time!BG$174</f>
        <v>16.976093939824924</v>
      </c>
      <c r="BH17" s="27">
        <f xml:space="preserve">  Time!BH$174</f>
        <v>17.970758637460968</v>
      </c>
      <c r="BI17" s="27">
        <f xml:space="preserve">  Time!BI$174</f>
        <v>19.059843960063692</v>
      </c>
      <c r="BJ17" s="27">
        <f xml:space="preserve">  Time!BJ$174</f>
        <v>20.176599910915989</v>
      </c>
      <c r="BK17" s="27">
        <f xml:space="preserve">  Time!BK$174</f>
        <v>21.399366254079712</v>
      </c>
      <c r="BL17" s="27">
        <f xml:space="preserve">  Time!BL$174</f>
        <v>22.696236139791509</v>
      </c>
      <c r="BM17" s="27">
        <f xml:space="preserve">  Time!BM$174</f>
        <v>24.026055881451988</v>
      </c>
      <c r="BN17" s="27">
        <f xml:space="preserve">  Time!BN$174</f>
        <v>25.482111541004233</v>
      </c>
      <c r="BO17" s="27">
        <f xml:space="preserve">  Time!BO$174</f>
        <v>26.975161524169106</v>
      </c>
      <c r="BP17" s="27">
        <f xml:space="preserve">  Time!BP$174</f>
        <v>28.57494530964108</v>
      </c>
      <c r="BQ17" s="27">
        <f xml:space="preserve">  Time!BQ$174</f>
        <v>30.306027397240108</v>
      </c>
    </row>
    <row r="18" spans="1:69" outlineLevel="1">
      <c r="A18" s="36"/>
      <c r="B18" s="36"/>
      <c r="C18" s="56"/>
      <c r="D18" s="57"/>
      <c r="E18" s="24" t="s">
        <v>26</v>
      </c>
      <c r="F18" s="24"/>
      <c r="G18" s="24" t="s">
        <v>144</v>
      </c>
      <c r="H18" s="4">
        <f t="shared" ref="H18:H19" si="3" xml:space="preserve"> SUM( J18:BQ18 )</f>
        <v>7838314.0391114522</v>
      </c>
      <c r="I18" s="24"/>
      <c r="J18" s="4">
        <f t="shared" ref="J18:BQ18" si="4" xml:space="preserve">  $F16 * J17</f>
        <v>15000</v>
      </c>
      <c r="K18" s="4">
        <f t="shared" si="4"/>
        <v>15909.560782921979</v>
      </c>
      <c r="L18" s="4">
        <f t="shared" si="4"/>
        <v>16842.260550275496</v>
      </c>
      <c r="M18" s="4">
        <f t="shared" si="4"/>
        <v>17863.531196427797</v>
      </c>
      <c r="N18" s="4">
        <f t="shared" si="4"/>
        <v>18910.782696224414</v>
      </c>
      <c r="O18" s="4">
        <f t="shared" si="4"/>
        <v>20057.483117214098</v>
      </c>
      <c r="P18" s="4">
        <f t="shared" si="4"/>
        <v>21273.71645371661</v>
      </c>
      <c r="Q18" s="4">
        <f t="shared" si="4"/>
        <v>22520.890442858123</v>
      </c>
      <c r="R18" s="4">
        <f t="shared" si="4"/>
        <v>23886.49835907853</v>
      </c>
      <c r="S18" s="4">
        <f t="shared" si="4"/>
        <v>25286.84697752172</v>
      </c>
      <c r="T18" s="4">
        <f t="shared" si="4"/>
        <v>26820.175266488579</v>
      </c>
      <c r="U18" s="4">
        <f t="shared" si="4"/>
        <v>28446.480574054716</v>
      </c>
      <c r="V18" s="4">
        <f t="shared" si="4"/>
        <v>30000</v>
      </c>
      <c r="W18" s="4">
        <f t="shared" si="4"/>
        <v>31846.742496093106</v>
      </c>
      <c r="X18" s="4">
        <f t="shared" si="4"/>
        <v>33711.133907496114</v>
      </c>
      <c r="Y18" s="4">
        <f t="shared" si="4"/>
        <v>35752.409545968796</v>
      </c>
      <c r="Z18" s="4">
        <f t="shared" si="4"/>
        <v>37845.448898506809</v>
      </c>
      <c r="AA18" s="4">
        <f t="shared" si="4"/>
        <v>40137.065462801802</v>
      </c>
      <c r="AB18" s="4">
        <f t="shared" si="4"/>
        <v>42567.443929269888</v>
      </c>
      <c r="AC18" s="4">
        <f t="shared" si="4"/>
        <v>45059.453178782496</v>
      </c>
      <c r="AD18" s="4">
        <f t="shared" si="4"/>
        <v>47787.891928696408</v>
      </c>
      <c r="AE18" s="4">
        <f t="shared" si="4"/>
        <v>50585.519827117947</v>
      </c>
      <c r="AF18" s="4">
        <f t="shared" si="4"/>
        <v>53679.772568595283</v>
      </c>
      <c r="AG18" s="4">
        <f t="shared" si="4"/>
        <v>56931.715547066451</v>
      </c>
      <c r="AH18" s="4">
        <f t="shared" si="4"/>
        <v>60037.958015230455</v>
      </c>
      <c r="AI18" s="4">
        <f t="shared" si="4"/>
        <v>63675.082516081995</v>
      </c>
      <c r="AJ18" s="4">
        <f t="shared" si="4"/>
        <v>67404.537462923094</v>
      </c>
      <c r="AK18" s="4">
        <f t="shared" si="4"/>
        <v>71487.932414709605</v>
      </c>
      <c r="AL18" s="4">
        <f t="shared" si="4"/>
        <v>75674.986638253729</v>
      </c>
      <c r="AM18" s="4">
        <f t="shared" si="4"/>
        <v>80259.408845514379</v>
      </c>
      <c r="AN18" s="4">
        <f t="shared" si="4"/>
        <v>85121.557259386624</v>
      </c>
      <c r="AO18" s="4">
        <f t="shared" si="4"/>
        <v>90107.134038555465</v>
      </c>
      <c r="AP18" s="4">
        <f t="shared" si="4"/>
        <v>95565.861745950227</v>
      </c>
      <c r="AQ18" s="4">
        <f t="shared" si="4"/>
        <v>101163.16231870653</v>
      </c>
      <c r="AR18" s="4">
        <f t="shared" si="4"/>
        <v>107339.84218262923</v>
      </c>
      <c r="AS18" s="4">
        <f t="shared" si="4"/>
        <v>113844.06221152061</v>
      </c>
      <c r="AT18" s="4">
        <f t="shared" si="4"/>
        <v>120056.9455139753</v>
      </c>
      <c r="AU18" s="4">
        <f t="shared" si="4"/>
        <v>127331.75395174926</v>
      </c>
      <c r="AV18" s="4">
        <f t="shared" si="4"/>
        <v>134791.3359383335</v>
      </c>
      <c r="AW18" s="4">
        <f t="shared" si="4"/>
        <v>142958.96958772425</v>
      </c>
      <c r="AX18" s="4">
        <f t="shared" si="4"/>
        <v>151334.05373807176</v>
      </c>
      <c r="AY18" s="4">
        <f t="shared" si="4"/>
        <v>160504.08756113038</v>
      </c>
      <c r="AZ18" s="4">
        <f t="shared" si="4"/>
        <v>170229.77636229189</v>
      </c>
      <c r="BA18" s="4">
        <f t="shared" si="4"/>
        <v>180202.48885483807</v>
      </c>
      <c r="BB18" s="4">
        <f t="shared" si="4"/>
        <v>191121.79536240239</v>
      </c>
      <c r="BC18" s="4">
        <f t="shared" si="4"/>
        <v>202318.44237057338</v>
      </c>
      <c r="BD18" s="4">
        <f t="shared" si="4"/>
        <v>214656.03566074005</v>
      </c>
      <c r="BE18" s="4">
        <f t="shared" si="4"/>
        <v>227664.87644272437</v>
      </c>
      <c r="BF18" s="4">
        <f t="shared" si="4"/>
        <v>240091.12097560786</v>
      </c>
      <c r="BG18" s="4">
        <f t="shared" si="4"/>
        <v>254641.40909737386</v>
      </c>
      <c r="BH18" s="4">
        <f t="shared" si="4"/>
        <v>269561.37956191454</v>
      </c>
      <c r="BI18" s="4">
        <f t="shared" si="4"/>
        <v>285897.65940095537</v>
      </c>
      <c r="BJ18" s="4">
        <f t="shared" si="4"/>
        <v>302648.99866373983</v>
      </c>
      <c r="BK18" s="4">
        <f t="shared" si="4"/>
        <v>320990.49381119572</v>
      </c>
      <c r="BL18" s="4">
        <f t="shared" si="4"/>
        <v>340443.54209687264</v>
      </c>
      <c r="BM18" s="4">
        <f t="shared" si="4"/>
        <v>360390.83822177985</v>
      </c>
      <c r="BN18" s="4">
        <f t="shared" si="4"/>
        <v>382231.67311506352</v>
      </c>
      <c r="BO18" s="4">
        <f t="shared" si="4"/>
        <v>404627.42286253662</v>
      </c>
      <c r="BP18" s="4">
        <f t="shared" si="4"/>
        <v>428624.1796446162</v>
      </c>
      <c r="BQ18" s="4">
        <f t="shared" si="4"/>
        <v>454590.41095860163</v>
      </c>
    </row>
    <row r="19" spans="1:69" outlineLevel="1">
      <c r="A19" s="36"/>
      <c r="B19" s="36"/>
      <c r="C19" s="56"/>
      <c r="D19" s="57"/>
      <c r="E19" s="24" t="str">
        <f xml:space="preserve"> LEFT($E$18, LEN($E$18) - 3 )</f>
        <v xml:space="preserve">Operating cost </v>
      </c>
      <c r="F19" s="24"/>
      <c r="G19" s="24" t="str">
        <f xml:space="preserve"> G$18</f>
        <v>GBP</v>
      </c>
      <c r="H19" s="4">
        <f t="shared" si="3"/>
        <v>-7838314.0391114522</v>
      </c>
      <c r="I19" s="24"/>
      <c r="J19" s="4">
        <f t="shared" ref="J19:BQ19" si="5" xml:space="preserve"> -1 * J18</f>
        <v>-15000</v>
      </c>
      <c r="K19" s="4">
        <f t="shared" si="5"/>
        <v>-15909.560782921979</v>
      </c>
      <c r="L19" s="4">
        <f t="shared" si="5"/>
        <v>-16842.260550275496</v>
      </c>
      <c r="M19" s="4">
        <f t="shared" si="5"/>
        <v>-17863.531196427797</v>
      </c>
      <c r="N19" s="4">
        <f t="shared" si="5"/>
        <v>-18910.782696224414</v>
      </c>
      <c r="O19" s="4">
        <f t="shared" si="5"/>
        <v>-20057.483117214098</v>
      </c>
      <c r="P19" s="4">
        <f t="shared" si="5"/>
        <v>-21273.71645371661</v>
      </c>
      <c r="Q19" s="4">
        <f t="shared" si="5"/>
        <v>-22520.890442858123</v>
      </c>
      <c r="R19" s="4">
        <f t="shared" si="5"/>
        <v>-23886.49835907853</v>
      </c>
      <c r="S19" s="4">
        <f t="shared" si="5"/>
        <v>-25286.84697752172</v>
      </c>
      <c r="T19" s="4">
        <f t="shared" si="5"/>
        <v>-26820.175266488579</v>
      </c>
      <c r="U19" s="4">
        <f t="shared" si="5"/>
        <v>-28446.480574054716</v>
      </c>
      <c r="V19" s="4">
        <f t="shared" si="5"/>
        <v>-30000</v>
      </c>
      <c r="W19" s="4">
        <f t="shared" si="5"/>
        <v>-31846.742496093106</v>
      </c>
      <c r="X19" s="4">
        <f t="shared" si="5"/>
        <v>-33711.133907496114</v>
      </c>
      <c r="Y19" s="4">
        <f t="shared" si="5"/>
        <v>-35752.409545968796</v>
      </c>
      <c r="Z19" s="4">
        <f t="shared" si="5"/>
        <v>-37845.448898506809</v>
      </c>
      <c r="AA19" s="4">
        <f t="shared" si="5"/>
        <v>-40137.065462801802</v>
      </c>
      <c r="AB19" s="4">
        <f t="shared" si="5"/>
        <v>-42567.443929269888</v>
      </c>
      <c r="AC19" s="4">
        <f t="shared" si="5"/>
        <v>-45059.453178782496</v>
      </c>
      <c r="AD19" s="4">
        <f t="shared" si="5"/>
        <v>-47787.891928696408</v>
      </c>
      <c r="AE19" s="4">
        <f t="shared" si="5"/>
        <v>-50585.519827117947</v>
      </c>
      <c r="AF19" s="4">
        <f t="shared" si="5"/>
        <v>-53679.772568595283</v>
      </c>
      <c r="AG19" s="4">
        <f t="shared" si="5"/>
        <v>-56931.715547066451</v>
      </c>
      <c r="AH19" s="4">
        <f t="shared" si="5"/>
        <v>-60037.958015230455</v>
      </c>
      <c r="AI19" s="4">
        <f t="shared" si="5"/>
        <v>-63675.082516081995</v>
      </c>
      <c r="AJ19" s="4">
        <f t="shared" si="5"/>
        <v>-67404.537462923094</v>
      </c>
      <c r="AK19" s="4">
        <f t="shared" si="5"/>
        <v>-71487.932414709605</v>
      </c>
      <c r="AL19" s="4">
        <f t="shared" si="5"/>
        <v>-75674.986638253729</v>
      </c>
      <c r="AM19" s="4">
        <f t="shared" si="5"/>
        <v>-80259.408845514379</v>
      </c>
      <c r="AN19" s="4">
        <f t="shared" si="5"/>
        <v>-85121.557259386624</v>
      </c>
      <c r="AO19" s="4">
        <f t="shared" si="5"/>
        <v>-90107.134038555465</v>
      </c>
      <c r="AP19" s="4">
        <f t="shared" si="5"/>
        <v>-95565.861745950227</v>
      </c>
      <c r="AQ19" s="4">
        <f t="shared" si="5"/>
        <v>-101163.16231870653</v>
      </c>
      <c r="AR19" s="4">
        <f t="shared" si="5"/>
        <v>-107339.84218262923</v>
      </c>
      <c r="AS19" s="4">
        <f t="shared" si="5"/>
        <v>-113844.06221152061</v>
      </c>
      <c r="AT19" s="4">
        <f t="shared" si="5"/>
        <v>-120056.9455139753</v>
      </c>
      <c r="AU19" s="4">
        <f t="shared" si="5"/>
        <v>-127331.75395174926</v>
      </c>
      <c r="AV19" s="4">
        <f t="shared" si="5"/>
        <v>-134791.3359383335</v>
      </c>
      <c r="AW19" s="4">
        <f t="shared" si="5"/>
        <v>-142958.96958772425</v>
      </c>
      <c r="AX19" s="4">
        <f t="shared" si="5"/>
        <v>-151334.05373807176</v>
      </c>
      <c r="AY19" s="4">
        <f t="shared" si="5"/>
        <v>-160504.08756113038</v>
      </c>
      <c r="AZ19" s="4">
        <f t="shared" si="5"/>
        <v>-170229.77636229189</v>
      </c>
      <c r="BA19" s="4">
        <f t="shared" si="5"/>
        <v>-180202.48885483807</v>
      </c>
      <c r="BB19" s="4">
        <f t="shared" si="5"/>
        <v>-191121.79536240239</v>
      </c>
      <c r="BC19" s="4">
        <f t="shared" si="5"/>
        <v>-202318.44237057338</v>
      </c>
      <c r="BD19" s="4">
        <f t="shared" si="5"/>
        <v>-214656.03566074005</v>
      </c>
      <c r="BE19" s="4">
        <f t="shared" si="5"/>
        <v>-227664.87644272437</v>
      </c>
      <c r="BF19" s="4">
        <f t="shared" si="5"/>
        <v>-240091.12097560786</v>
      </c>
      <c r="BG19" s="4">
        <f t="shared" si="5"/>
        <v>-254641.40909737386</v>
      </c>
      <c r="BH19" s="4">
        <f t="shared" si="5"/>
        <v>-269561.37956191454</v>
      </c>
      <c r="BI19" s="4">
        <f t="shared" si="5"/>
        <v>-285897.65940095537</v>
      </c>
      <c r="BJ19" s="4">
        <f t="shared" si="5"/>
        <v>-302648.99866373983</v>
      </c>
      <c r="BK19" s="4">
        <f t="shared" si="5"/>
        <v>-320990.49381119572</v>
      </c>
      <c r="BL19" s="4">
        <f t="shared" si="5"/>
        <v>-340443.54209687264</v>
      </c>
      <c r="BM19" s="4">
        <f t="shared" si="5"/>
        <v>-360390.83822177985</v>
      </c>
      <c r="BN19" s="4">
        <f t="shared" si="5"/>
        <v>-382231.67311506352</v>
      </c>
      <c r="BO19" s="4">
        <f t="shared" si="5"/>
        <v>-404627.42286253662</v>
      </c>
      <c r="BP19" s="4">
        <f t="shared" si="5"/>
        <v>-428624.1796446162</v>
      </c>
      <c r="BQ19" s="4">
        <f t="shared" si="5"/>
        <v>-454590.41095860163</v>
      </c>
    </row>
    <row r="22" spans="1:69">
      <c r="B22" s="28" t="s">
        <v>148</v>
      </c>
    </row>
  </sheetData>
  <conditionalFormatting sqref="F2:F3">
    <cfRule type="cellIs" dxfId="133" priority="1" stopIfTrue="1" operator="notEqual">
      <formula>0</formula>
    </cfRule>
    <cfRule type="cellIs" dxfId="132" priority="2" stopIfTrue="1" operator="equal">
      <formula>""</formula>
    </cfRule>
  </conditionalFormatting>
  <conditionalFormatting sqref="J3:BQ3">
    <cfRule type="cellIs" dxfId="131" priority="8" operator="equal">
      <formula>"PPA ext."</formula>
    </cfRule>
    <cfRule type="cellIs" dxfId="130" priority="9" operator="equal">
      <formula>"Delay"</formula>
    </cfRule>
    <cfRule type="cellIs" dxfId="129" priority="10" operator="equal">
      <formula>"Fin Close"</formula>
    </cfRule>
    <cfRule type="cellIs" dxfId="128" priority="11" stopIfTrue="1" operator="equal">
      <formula>"Construction"</formula>
    </cfRule>
    <cfRule type="cellIs" dxfId="127"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outlinePr summaryBelow="0" summaryRight="0"/>
  </sheetPr>
  <dimension ref="A1:BQ30"/>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5" customWidth="1"/>
    <col min="4" max="4" width="1.44140625" style="85" customWidth="1"/>
    <col min="5" max="5" width="30.44140625" style="52" bestFit="1" customWidth="1"/>
    <col min="6" max="6" width="20.5546875" style="52" bestFit="1" customWidth="1"/>
    <col min="7" max="7" width="13.21875" style="52" bestFit="1" customWidth="1"/>
    <col min="8" max="8" width="7.66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Assets</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76</v>
      </c>
    </row>
    <row r="9" spans="1:69" outlineLevel="1">
      <c r="A9" s="21"/>
      <c r="B9" s="21"/>
      <c r="C9" s="33"/>
      <c r="D9" s="34"/>
      <c r="E9" s="3" t="str">
        <f xml:space="preserve">  InpC!E$39</f>
        <v>Months per year</v>
      </c>
      <c r="F9" s="3">
        <f xml:space="preserve">  InpC!F$39</f>
        <v>12</v>
      </c>
      <c r="G9" s="3" t="str">
        <f xml:space="preserve">  InpC!G$39</f>
        <v>months</v>
      </c>
      <c r="M9" s="2"/>
    </row>
    <row r="10" spans="1:69" outlineLevel="1">
      <c r="A10" s="21"/>
      <c r="B10" s="21"/>
      <c r="C10" s="33"/>
      <c r="D10" s="34"/>
      <c r="E10" s="3" t="str">
        <f xml:space="preserve">  InpC!E$41</f>
        <v>Months per period (Primary)</v>
      </c>
      <c r="F10" s="3">
        <f xml:space="preserve">  InpC!F$41</f>
        <v>1</v>
      </c>
      <c r="G10" s="3" t="str">
        <f xml:space="preserve">  InpC!G$41</f>
        <v>month</v>
      </c>
      <c r="M10" s="2"/>
    </row>
    <row r="11" spans="1:69" outlineLevel="1">
      <c r="E11" s="52" t="s">
        <v>76</v>
      </c>
      <c r="F11" s="2">
        <f xml:space="preserve">  $F9 / $F10</f>
        <v>12</v>
      </c>
      <c r="G11" s="52" t="s">
        <v>91</v>
      </c>
      <c r="M11" s="2"/>
    </row>
    <row r="14" spans="1:69">
      <c r="B14" s="28" t="s">
        <v>188</v>
      </c>
    </row>
    <row r="15" spans="1:69" s="105" customFormat="1">
      <c r="A15" s="72"/>
      <c r="B15" s="72"/>
      <c r="C15" s="91"/>
      <c r="D15" s="98"/>
      <c r="E15" s="58" t="str">
        <f xml:space="preserve">  InpC!E$17</f>
        <v>Opening Fixed Assets</v>
      </c>
      <c r="F15" s="58">
        <f xml:space="preserve">  InpC!F$17</f>
        <v>0</v>
      </c>
      <c r="G15" s="58" t="str">
        <f xml:space="preserve">  InpC!G$17</f>
        <v>GBP</v>
      </c>
      <c r="M15" s="93"/>
    </row>
    <row r="16" spans="1:69">
      <c r="A16" s="21"/>
      <c r="B16" s="21"/>
      <c r="C16" s="33"/>
      <c r="D16" s="34"/>
      <c r="E16" s="3" t="str">
        <f xml:space="preserve">  Time!E$37</f>
        <v>Period number</v>
      </c>
      <c r="F16" s="3">
        <f xml:space="preserve">  Time!F$37</f>
        <v>0</v>
      </c>
      <c r="G16" s="3">
        <f xml:space="preserve">  Time!G$37</f>
        <v>0</v>
      </c>
      <c r="H16" s="3">
        <f xml:space="preserve">  Time!H$37</f>
        <v>1830</v>
      </c>
      <c r="I16" s="3">
        <f xml:space="preserve">  Time!I$37</f>
        <v>0</v>
      </c>
      <c r="J16" s="3">
        <f xml:space="preserve">  Time!J$37</f>
        <v>1</v>
      </c>
      <c r="K16" s="3">
        <f xml:space="preserve">  Time!K$37</f>
        <v>2</v>
      </c>
      <c r="L16" s="3">
        <f xml:space="preserve">  Time!L$37</f>
        <v>3</v>
      </c>
      <c r="M16" s="3">
        <f xml:space="preserve">  Time!M$37</f>
        <v>4</v>
      </c>
      <c r="N16" s="3">
        <f xml:space="preserve">  Time!N$37</f>
        <v>5</v>
      </c>
      <c r="O16" s="3">
        <f xml:space="preserve">  Time!O$37</f>
        <v>6</v>
      </c>
      <c r="P16" s="3">
        <f xml:space="preserve">  Time!P$37</f>
        <v>7</v>
      </c>
      <c r="Q16" s="3">
        <f xml:space="preserve">  Time!Q$37</f>
        <v>8</v>
      </c>
      <c r="R16" s="3">
        <f xml:space="preserve">  Time!R$37</f>
        <v>9</v>
      </c>
      <c r="S16" s="3">
        <f xml:space="preserve">  Time!S$37</f>
        <v>10</v>
      </c>
      <c r="T16" s="3">
        <f xml:space="preserve">  Time!T$37</f>
        <v>11</v>
      </c>
      <c r="U16" s="3">
        <f xml:space="preserve">  Time!U$37</f>
        <v>12</v>
      </c>
      <c r="V16" s="3">
        <f xml:space="preserve">  Time!V$37</f>
        <v>13</v>
      </c>
      <c r="W16" s="3">
        <f xml:space="preserve">  Time!W$37</f>
        <v>14</v>
      </c>
      <c r="X16" s="3">
        <f xml:space="preserve">  Time!X$37</f>
        <v>15</v>
      </c>
      <c r="Y16" s="3">
        <f xml:space="preserve">  Time!Y$37</f>
        <v>16</v>
      </c>
      <c r="Z16" s="3">
        <f xml:space="preserve">  Time!Z$37</f>
        <v>17</v>
      </c>
      <c r="AA16" s="3">
        <f xml:space="preserve">  Time!AA$37</f>
        <v>18</v>
      </c>
      <c r="AB16" s="3">
        <f xml:space="preserve">  Time!AB$37</f>
        <v>19</v>
      </c>
      <c r="AC16" s="3">
        <f xml:space="preserve">  Time!AC$37</f>
        <v>20</v>
      </c>
      <c r="AD16" s="3">
        <f xml:space="preserve">  Time!AD$37</f>
        <v>21</v>
      </c>
      <c r="AE16" s="3">
        <f xml:space="preserve">  Time!AE$37</f>
        <v>22</v>
      </c>
      <c r="AF16" s="3">
        <f xml:space="preserve">  Time!AF$37</f>
        <v>23</v>
      </c>
      <c r="AG16" s="3">
        <f xml:space="preserve">  Time!AG$37</f>
        <v>24</v>
      </c>
      <c r="AH16" s="3">
        <f xml:space="preserve">  Time!AH$37</f>
        <v>25</v>
      </c>
      <c r="AI16" s="3">
        <f xml:space="preserve">  Time!AI$37</f>
        <v>26</v>
      </c>
      <c r="AJ16" s="3">
        <f xml:space="preserve">  Time!AJ$37</f>
        <v>27</v>
      </c>
      <c r="AK16" s="3">
        <f xml:space="preserve">  Time!AK$37</f>
        <v>28</v>
      </c>
      <c r="AL16" s="3">
        <f xml:space="preserve">  Time!AL$37</f>
        <v>29</v>
      </c>
      <c r="AM16" s="3">
        <f xml:space="preserve">  Time!AM$37</f>
        <v>30</v>
      </c>
      <c r="AN16" s="3">
        <f xml:space="preserve">  Time!AN$37</f>
        <v>31</v>
      </c>
      <c r="AO16" s="3">
        <f xml:space="preserve">  Time!AO$37</f>
        <v>32</v>
      </c>
      <c r="AP16" s="3">
        <f xml:space="preserve">  Time!AP$37</f>
        <v>33</v>
      </c>
      <c r="AQ16" s="3">
        <f xml:space="preserve">  Time!AQ$37</f>
        <v>34</v>
      </c>
      <c r="AR16" s="3">
        <f xml:space="preserve">  Time!AR$37</f>
        <v>35</v>
      </c>
      <c r="AS16" s="3">
        <f xml:space="preserve">  Time!AS$37</f>
        <v>36</v>
      </c>
      <c r="AT16" s="3">
        <f xml:space="preserve">  Time!AT$37</f>
        <v>37</v>
      </c>
      <c r="AU16" s="3">
        <f xml:space="preserve">  Time!AU$37</f>
        <v>38</v>
      </c>
      <c r="AV16" s="3">
        <f xml:space="preserve">  Time!AV$37</f>
        <v>39</v>
      </c>
      <c r="AW16" s="3">
        <f xml:space="preserve">  Time!AW$37</f>
        <v>40</v>
      </c>
      <c r="AX16" s="3">
        <f xml:space="preserve">  Time!AX$37</f>
        <v>41</v>
      </c>
      <c r="AY16" s="3">
        <f xml:space="preserve">  Time!AY$37</f>
        <v>42</v>
      </c>
      <c r="AZ16" s="3">
        <f xml:space="preserve">  Time!AZ$37</f>
        <v>43</v>
      </c>
      <c r="BA16" s="3">
        <f xml:space="preserve">  Time!BA$37</f>
        <v>44</v>
      </c>
      <c r="BB16" s="3">
        <f xml:space="preserve">  Time!BB$37</f>
        <v>45</v>
      </c>
      <c r="BC16" s="3">
        <f xml:space="preserve">  Time!BC$37</f>
        <v>46</v>
      </c>
      <c r="BD16" s="3">
        <f xml:space="preserve">  Time!BD$37</f>
        <v>47</v>
      </c>
      <c r="BE16" s="3">
        <f xml:space="preserve">  Time!BE$37</f>
        <v>48</v>
      </c>
      <c r="BF16" s="3">
        <f xml:space="preserve">  Time!BF$37</f>
        <v>49</v>
      </c>
      <c r="BG16" s="3">
        <f xml:space="preserve">  Time!BG$37</f>
        <v>50</v>
      </c>
      <c r="BH16" s="3">
        <f xml:space="preserve">  Time!BH$37</f>
        <v>51</v>
      </c>
      <c r="BI16" s="3">
        <f xml:space="preserve">  Time!BI$37</f>
        <v>52</v>
      </c>
      <c r="BJ16" s="3">
        <f xml:space="preserve">  Time!BJ$37</f>
        <v>53</v>
      </c>
      <c r="BK16" s="3">
        <f xml:space="preserve">  Time!BK$37</f>
        <v>54</v>
      </c>
      <c r="BL16" s="3">
        <f xml:space="preserve">  Time!BL$37</f>
        <v>55</v>
      </c>
      <c r="BM16" s="3">
        <f xml:space="preserve">  Time!BM$37</f>
        <v>56</v>
      </c>
      <c r="BN16" s="3">
        <f xml:space="preserve">  Time!BN$37</f>
        <v>57</v>
      </c>
      <c r="BO16" s="3">
        <f xml:space="preserve">  Time!BO$37</f>
        <v>58</v>
      </c>
      <c r="BP16" s="3">
        <f xml:space="preserve">  Time!BP$37</f>
        <v>59</v>
      </c>
      <c r="BQ16" s="3">
        <f xml:space="preserve">  Time!BQ$37</f>
        <v>60</v>
      </c>
    </row>
    <row r="17" spans="1:69">
      <c r="E17" s="52" t="s">
        <v>179</v>
      </c>
      <c r="G17" s="52" t="s">
        <v>144</v>
      </c>
      <c r="J17" s="2">
        <f t="shared" ref="J17:BQ17" si="0" xml:space="preserve">  I20</f>
        <v>0</v>
      </c>
      <c r="K17" s="2">
        <f t="shared" si="0"/>
        <v>0</v>
      </c>
      <c r="L17" s="2">
        <f t="shared" si="0"/>
        <v>0</v>
      </c>
      <c r="M17" s="2">
        <f t="shared" si="0"/>
        <v>0</v>
      </c>
      <c r="N17" s="2">
        <f t="shared" si="0"/>
        <v>0</v>
      </c>
      <c r="O17" s="2">
        <f t="shared" si="0"/>
        <v>0</v>
      </c>
      <c r="P17" s="2">
        <f t="shared" si="0"/>
        <v>0</v>
      </c>
      <c r="Q17" s="2">
        <f t="shared" si="0"/>
        <v>0</v>
      </c>
      <c r="R17" s="2">
        <f t="shared" si="0"/>
        <v>0</v>
      </c>
      <c r="S17" s="2">
        <f t="shared" si="0"/>
        <v>0</v>
      </c>
      <c r="T17" s="2">
        <f t="shared" si="0"/>
        <v>0</v>
      </c>
      <c r="U17" s="2">
        <f t="shared" si="0"/>
        <v>0</v>
      </c>
      <c r="V17" s="2">
        <f t="shared" si="0"/>
        <v>0</v>
      </c>
      <c r="W17" s="2">
        <f t="shared" si="0"/>
        <v>0</v>
      </c>
      <c r="X17" s="2">
        <f t="shared" si="0"/>
        <v>0</v>
      </c>
      <c r="Y17" s="2">
        <f t="shared" si="0"/>
        <v>0</v>
      </c>
      <c r="Z17" s="2">
        <f t="shared" si="0"/>
        <v>0</v>
      </c>
      <c r="AA17" s="2">
        <f t="shared" si="0"/>
        <v>0</v>
      </c>
      <c r="AB17" s="2">
        <f t="shared" si="0"/>
        <v>0</v>
      </c>
      <c r="AC17" s="2">
        <f t="shared" si="0"/>
        <v>0</v>
      </c>
      <c r="AD17" s="2">
        <f t="shared" si="0"/>
        <v>0</v>
      </c>
      <c r="AE17" s="2">
        <f t="shared" si="0"/>
        <v>0</v>
      </c>
      <c r="AF17" s="2">
        <f t="shared" si="0"/>
        <v>0</v>
      </c>
      <c r="AG17" s="2">
        <f t="shared" si="0"/>
        <v>0</v>
      </c>
      <c r="AH17" s="2">
        <f t="shared" si="0"/>
        <v>0</v>
      </c>
      <c r="AI17" s="2">
        <f t="shared" si="0"/>
        <v>0</v>
      </c>
      <c r="AJ17" s="2">
        <f t="shared" si="0"/>
        <v>0</v>
      </c>
      <c r="AK17" s="2">
        <f t="shared" si="0"/>
        <v>0</v>
      </c>
      <c r="AL17" s="2">
        <f t="shared" si="0"/>
        <v>0</v>
      </c>
      <c r="AM17" s="2">
        <f t="shared" si="0"/>
        <v>0</v>
      </c>
      <c r="AN17" s="2">
        <f t="shared" si="0"/>
        <v>0</v>
      </c>
      <c r="AO17" s="2">
        <f t="shared" si="0"/>
        <v>0</v>
      </c>
      <c r="AP17" s="2">
        <f t="shared" si="0"/>
        <v>0</v>
      </c>
      <c r="AQ17" s="2">
        <f t="shared" si="0"/>
        <v>0</v>
      </c>
      <c r="AR17" s="2">
        <f t="shared" si="0"/>
        <v>0</v>
      </c>
      <c r="AS17" s="2">
        <f t="shared" si="0"/>
        <v>0</v>
      </c>
      <c r="AT17" s="2">
        <f t="shared" si="0"/>
        <v>0</v>
      </c>
      <c r="AU17" s="2">
        <f t="shared" si="0"/>
        <v>0</v>
      </c>
      <c r="AV17" s="2">
        <f t="shared" si="0"/>
        <v>0</v>
      </c>
      <c r="AW17" s="2">
        <f t="shared" si="0"/>
        <v>0</v>
      </c>
      <c r="AX17" s="2">
        <f t="shared" si="0"/>
        <v>0</v>
      </c>
      <c r="AY17" s="2">
        <f t="shared" si="0"/>
        <v>0</v>
      </c>
      <c r="AZ17" s="2">
        <f t="shared" si="0"/>
        <v>0</v>
      </c>
      <c r="BA17" s="2">
        <f t="shared" si="0"/>
        <v>0</v>
      </c>
      <c r="BB17" s="2">
        <f t="shared" si="0"/>
        <v>0</v>
      </c>
      <c r="BC17" s="2">
        <f t="shared" si="0"/>
        <v>0</v>
      </c>
      <c r="BD17" s="2">
        <f t="shared" si="0"/>
        <v>0</v>
      </c>
      <c r="BE17" s="2">
        <f t="shared" si="0"/>
        <v>0</v>
      </c>
      <c r="BF17" s="2">
        <f t="shared" si="0"/>
        <v>0</v>
      </c>
      <c r="BG17" s="2">
        <f t="shared" si="0"/>
        <v>0</v>
      </c>
      <c r="BH17" s="2">
        <f t="shared" si="0"/>
        <v>0</v>
      </c>
      <c r="BI17" s="2">
        <f t="shared" si="0"/>
        <v>0</v>
      </c>
      <c r="BJ17" s="2">
        <f t="shared" si="0"/>
        <v>0</v>
      </c>
      <c r="BK17" s="2">
        <f t="shared" si="0"/>
        <v>0</v>
      </c>
      <c r="BL17" s="2">
        <f t="shared" si="0"/>
        <v>0</v>
      </c>
      <c r="BM17" s="2">
        <f t="shared" si="0"/>
        <v>0</v>
      </c>
      <c r="BN17" s="2">
        <f t="shared" si="0"/>
        <v>0</v>
      </c>
      <c r="BO17" s="2">
        <f t="shared" si="0"/>
        <v>0</v>
      </c>
      <c r="BP17" s="2">
        <f t="shared" si="0"/>
        <v>0</v>
      </c>
      <c r="BQ17" s="2">
        <f t="shared" si="0"/>
        <v>0</v>
      </c>
    </row>
    <row r="18" spans="1:69">
      <c r="A18" s="21"/>
      <c r="B18" s="21"/>
      <c r="C18" s="33"/>
      <c r="D18" s="34" t="s">
        <v>128</v>
      </c>
      <c r="E18" s="3" t="str">
        <f xml:space="preserve">  InpS!E$14</f>
        <v>Capex</v>
      </c>
      <c r="F18" s="3">
        <f xml:space="preserve">  InpS!F$14</f>
        <v>0</v>
      </c>
      <c r="G18" s="3" t="str">
        <f xml:space="preserve">  InpS!G$14</f>
        <v>GBP</v>
      </c>
      <c r="H18" s="3">
        <f xml:space="preserve">  InpS!H$14</f>
        <v>0</v>
      </c>
      <c r="I18" s="3">
        <f xml:space="preserve">  InpS!I$14</f>
        <v>0</v>
      </c>
      <c r="J18" s="3">
        <f xml:space="preserve">  InpS!J$14</f>
        <v>0</v>
      </c>
      <c r="K18" s="3">
        <f xml:space="preserve">  InpS!K$14</f>
        <v>0</v>
      </c>
      <c r="L18" s="3">
        <f xml:space="preserve">  InpS!L$14</f>
        <v>0</v>
      </c>
      <c r="M18" s="3">
        <f xml:space="preserve">  InpS!M$14</f>
        <v>0</v>
      </c>
      <c r="N18" s="3">
        <f xml:space="preserve">  InpS!N$14</f>
        <v>0</v>
      </c>
      <c r="O18" s="3">
        <f xml:space="preserve">  InpS!O$14</f>
        <v>0</v>
      </c>
      <c r="P18" s="3">
        <f xml:space="preserve">  InpS!P$14</f>
        <v>0</v>
      </c>
      <c r="Q18" s="3">
        <f xml:space="preserve">  InpS!Q$14</f>
        <v>0</v>
      </c>
      <c r="R18" s="3">
        <f xml:space="preserve">  InpS!R$14</f>
        <v>0</v>
      </c>
      <c r="S18" s="3">
        <f xml:space="preserve">  InpS!S$14</f>
        <v>0</v>
      </c>
      <c r="T18" s="3">
        <f xml:space="preserve">  InpS!T$14</f>
        <v>0</v>
      </c>
      <c r="U18" s="3">
        <f xml:space="preserve">  InpS!U$14</f>
        <v>0</v>
      </c>
      <c r="V18" s="3">
        <f xml:space="preserve">  InpS!V$14</f>
        <v>0</v>
      </c>
      <c r="W18" s="3">
        <f xml:space="preserve">  InpS!W$14</f>
        <v>0</v>
      </c>
      <c r="X18" s="3">
        <f xml:space="preserve">  InpS!X$14</f>
        <v>0</v>
      </c>
      <c r="Y18" s="3">
        <f xml:space="preserve">  InpS!Y$14</f>
        <v>0</v>
      </c>
      <c r="Z18" s="3">
        <f xml:space="preserve">  InpS!Z$14</f>
        <v>0</v>
      </c>
      <c r="AA18" s="3">
        <f xml:space="preserve">  InpS!AA$14</f>
        <v>0</v>
      </c>
      <c r="AB18" s="3">
        <f xml:space="preserve">  InpS!AB$14</f>
        <v>0</v>
      </c>
      <c r="AC18" s="3">
        <f xml:space="preserve">  InpS!AC$14</f>
        <v>0</v>
      </c>
      <c r="AD18" s="3">
        <f xml:space="preserve">  InpS!AD$14</f>
        <v>0</v>
      </c>
      <c r="AE18" s="3">
        <f xml:space="preserve">  InpS!AE$14</f>
        <v>0</v>
      </c>
      <c r="AF18" s="3">
        <f xml:space="preserve">  InpS!AF$14</f>
        <v>0</v>
      </c>
      <c r="AG18" s="3">
        <f xml:space="preserve">  InpS!AG$14</f>
        <v>0</v>
      </c>
      <c r="AH18" s="3">
        <f xml:space="preserve">  InpS!AH$14</f>
        <v>0</v>
      </c>
      <c r="AI18" s="3">
        <f xml:space="preserve">  InpS!AI$14</f>
        <v>0</v>
      </c>
      <c r="AJ18" s="3">
        <f xml:space="preserve">  InpS!AJ$14</f>
        <v>0</v>
      </c>
      <c r="AK18" s="3">
        <f xml:space="preserve">  InpS!AK$14</f>
        <v>0</v>
      </c>
      <c r="AL18" s="3">
        <f xml:space="preserve">  InpS!AL$14</f>
        <v>0</v>
      </c>
      <c r="AM18" s="3">
        <f xml:space="preserve">  InpS!AM$14</f>
        <v>0</v>
      </c>
      <c r="AN18" s="3">
        <f xml:space="preserve">  InpS!AN$14</f>
        <v>0</v>
      </c>
      <c r="AO18" s="3">
        <f xml:space="preserve">  InpS!AO$14</f>
        <v>0</v>
      </c>
      <c r="AP18" s="3">
        <f xml:space="preserve">  InpS!AP$14</f>
        <v>0</v>
      </c>
      <c r="AQ18" s="3">
        <f xml:space="preserve">  InpS!AQ$14</f>
        <v>0</v>
      </c>
      <c r="AR18" s="3">
        <f xml:space="preserve">  InpS!AR$14</f>
        <v>0</v>
      </c>
      <c r="AS18" s="3">
        <f xml:space="preserve">  InpS!AS$14</f>
        <v>0</v>
      </c>
      <c r="AT18" s="3">
        <f xml:space="preserve">  InpS!AT$14</f>
        <v>0</v>
      </c>
      <c r="AU18" s="3">
        <f xml:space="preserve">  InpS!AU$14</f>
        <v>0</v>
      </c>
      <c r="AV18" s="3">
        <f xml:space="preserve">  InpS!AV$14</f>
        <v>0</v>
      </c>
      <c r="AW18" s="3">
        <f xml:space="preserve">  InpS!AW$14</f>
        <v>0</v>
      </c>
      <c r="AX18" s="3">
        <f xml:space="preserve">  InpS!AX$14</f>
        <v>0</v>
      </c>
      <c r="AY18" s="3">
        <f xml:space="preserve">  InpS!AY$14</f>
        <v>0</v>
      </c>
      <c r="AZ18" s="3">
        <f xml:space="preserve">  InpS!AZ$14</f>
        <v>0</v>
      </c>
      <c r="BA18" s="3">
        <f xml:space="preserve">  InpS!BA$14</f>
        <v>0</v>
      </c>
      <c r="BB18" s="3">
        <f xml:space="preserve">  InpS!BB$14</f>
        <v>0</v>
      </c>
      <c r="BC18" s="3">
        <f xml:space="preserve">  InpS!BC$14</f>
        <v>0</v>
      </c>
      <c r="BD18" s="3">
        <f xml:space="preserve">  InpS!BD$14</f>
        <v>0</v>
      </c>
      <c r="BE18" s="3">
        <f xml:space="preserve">  InpS!BE$14</f>
        <v>0</v>
      </c>
      <c r="BF18" s="3">
        <f xml:space="preserve">  InpS!BF$14</f>
        <v>0</v>
      </c>
      <c r="BG18" s="3">
        <f xml:space="preserve">  InpS!BG$14</f>
        <v>0</v>
      </c>
      <c r="BH18" s="3">
        <f xml:space="preserve">  InpS!BH$14</f>
        <v>0</v>
      </c>
      <c r="BI18" s="3">
        <f xml:space="preserve">  InpS!BI$14</f>
        <v>0</v>
      </c>
      <c r="BJ18" s="3">
        <f xml:space="preserve">  InpS!BJ$14</f>
        <v>0</v>
      </c>
      <c r="BK18" s="3">
        <f xml:space="preserve">  InpS!BK$14</f>
        <v>0</v>
      </c>
      <c r="BL18" s="3">
        <f xml:space="preserve">  InpS!BL$14</f>
        <v>0</v>
      </c>
      <c r="BM18" s="3">
        <f xml:space="preserve">  InpS!BM$14</f>
        <v>0</v>
      </c>
      <c r="BN18" s="3">
        <f xml:space="preserve">  InpS!BN$14</f>
        <v>0</v>
      </c>
      <c r="BO18" s="3">
        <f xml:space="preserve">  InpS!BO$14</f>
        <v>0</v>
      </c>
      <c r="BP18" s="3">
        <f xml:space="preserve">  InpS!BP$14</f>
        <v>0</v>
      </c>
      <c r="BQ18" s="3">
        <f xml:space="preserve">  InpS!BQ$14</f>
        <v>0</v>
      </c>
    </row>
    <row r="19" spans="1:69">
      <c r="D19" s="85" t="s">
        <v>166</v>
      </c>
      <c r="E19" s="2" t="str">
        <f t="shared" ref="E19:BQ19" si="1" xml:space="preserve">  E$26</f>
        <v>Depreciation POS</v>
      </c>
      <c r="F19" s="2">
        <f t="shared" si="1"/>
        <v>0</v>
      </c>
      <c r="G19" s="2" t="str">
        <f t="shared" si="1"/>
        <v>GBP</v>
      </c>
      <c r="H19" s="2">
        <f t="shared" si="1"/>
        <v>0</v>
      </c>
      <c r="I19" s="2">
        <f t="shared" si="1"/>
        <v>0</v>
      </c>
      <c r="J19" s="2">
        <f t="shared" si="1"/>
        <v>0</v>
      </c>
      <c r="K19" s="2">
        <f t="shared" si="1"/>
        <v>0</v>
      </c>
      <c r="L19" s="2">
        <f t="shared" si="1"/>
        <v>0</v>
      </c>
      <c r="M19" s="2">
        <f t="shared" si="1"/>
        <v>0</v>
      </c>
      <c r="N19" s="2">
        <f t="shared" si="1"/>
        <v>0</v>
      </c>
      <c r="O19" s="2">
        <f t="shared" si="1"/>
        <v>0</v>
      </c>
      <c r="P19" s="2">
        <f t="shared" si="1"/>
        <v>0</v>
      </c>
      <c r="Q19" s="2">
        <f t="shared" si="1"/>
        <v>0</v>
      </c>
      <c r="R19" s="2">
        <f t="shared" si="1"/>
        <v>0</v>
      </c>
      <c r="S19" s="2">
        <f t="shared" si="1"/>
        <v>0</v>
      </c>
      <c r="T19" s="2">
        <f t="shared" si="1"/>
        <v>0</v>
      </c>
      <c r="U19" s="2">
        <f t="shared" si="1"/>
        <v>0</v>
      </c>
      <c r="V19" s="2">
        <f t="shared" si="1"/>
        <v>0</v>
      </c>
      <c r="W19" s="2">
        <f t="shared" si="1"/>
        <v>0</v>
      </c>
      <c r="X19" s="2">
        <f t="shared" si="1"/>
        <v>0</v>
      </c>
      <c r="Y19" s="2">
        <f t="shared" si="1"/>
        <v>0</v>
      </c>
      <c r="Z19" s="2">
        <f t="shared" si="1"/>
        <v>0</v>
      </c>
      <c r="AA19" s="2">
        <f t="shared" si="1"/>
        <v>0</v>
      </c>
      <c r="AB19" s="2">
        <f t="shared" si="1"/>
        <v>0</v>
      </c>
      <c r="AC19" s="2">
        <f t="shared" si="1"/>
        <v>0</v>
      </c>
      <c r="AD19" s="2">
        <f t="shared" si="1"/>
        <v>0</v>
      </c>
      <c r="AE19" s="2">
        <f t="shared" si="1"/>
        <v>0</v>
      </c>
      <c r="AF19" s="2">
        <f t="shared" si="1"/>
        <v>0</v>
      </c>
      <c r="AG19" s="2">
        <f t="shared" si="1"/>
        <v>0</v>
      </c>
      <c r="AH19" s="2">
        <f t="shared" si="1"/>
        <v>0</v>
      </c>
      <c r="AI19" s="2">
        <f t="shared" si="1"/>
        <v>0</v>
      </c>
      <c r="AJ19" s="2">
        <f t="shared" si="1"/>
        <v>0</v>
      </c>
      <c r="AK19" s="2">
        <f t="shared" si="1"/>
        <v>0</v>
      </c>
      <c r="AL19" s="2">
        <f t="shared" si="1"/>
        <v>0</v>
      </c>
      <c r="AM19" s="2">
        <f t="shared" si="1"/>
        <v>0</v>
      </c>
      <c r="AN19" s="2">
        <f t="shared" si="1"/>
        <v>0</v>
      </c>
      <c r="AO19" s="2">
        <f t="shared" si="1"/>
        <v>0</v>
      </c>
      <c r="AP19" s="2">
        <f t="shared" si="1"/>
        <v>0</v>
      </c>
      <c r="AQ19" s="2">
        <f t="shared" si="1"/>
        <v>0</v>
      </c>
      <c r="AR19" s="2">
        <f t="shared" si="1"/>
        <v>0</v>
      </c>
      <c r="AS19" s="2">
        <f t="shared" si="1"/>
        <v>0</v>
      </c>
      <c r="AT19" s="2">
        <f t="shared" si="1"/>
        <v>0</v>
      </c>
      <c r="AU19" s="2">
        <f t="shared" si="1"/>
        <v>0</v>
      </c>
      <c r="AV19" s="2">
        <f t="shared" si="1"/>
        <v>0</v>
      </c>
      <c r="AW19" s="2">
        <f t="shared" si="1"/>
        <v>0</v>
      </c>
      <c r="AX19" s="2">
        <f t="shared" si="1"/>
        <v>0</v>
      </c>
      <c r="AY19" s="2">
        <f t="shared" si="1"/>
        <v>0</v>
      </c>
      <c r="AZ19" s="2">
        <f t="shared" si="1"/>
        <v>0</v>
      </c>
      <c r="BA19" s="2">
        <f t="shared" si="1"/>
        <v>0</v>
      </c>
      <c r="BB19" s="2">
        <f t="shared" si="1"/>
        <v>0</v>
      </c>
      <c r="BC19" s="2">
        <f t="shared" si="1"/>
        <v>0</v>
      </c>
      <c r="BD19" s="2">
        <f t="shared" si="1"/>
        <v>0</v>
      </c>
      <c r="BE19" s="2">
        <f t="shared" si="1"/>
        <v>0</v>
      </c>
      <c r="BF19" s="2">
        <f t="shared" si="1"/>
        <v>0</v>
      </c>
      <c r="BG19" s="2">
        <f t="shared" si="1"/>
        <v>0</v>
      </c>
      <c r="BH19" s="2">
        <f t="shared" si="1"/>
        <v>0</v>
      </c>
      <c r="BI19" s="2">
        <f t="shared" si="1"/>
        <v>0</v>
      </c>
      <c r="BJ19" s="2">
        <f t="shared" si="1"/>
        <v>0</v>
      </c>
      <c r="BK19" s="2">
        <f t="shared" si="1"/>
        <v>0</v>
      </c>
      <c r="BL19" s="2">
        <f t="shared" si="1"/>
        <v>0</v>
      </c>
      <c r="BM19" s="2">
        <f t="shared" si="1"/>
        <v>0</v>
      </c>
      <c r="BN19" s="2">
        <f t="shared" si="1"/>
        <v>0</v>
      </c>
      <c r="BO19" s="2">
        <f t="shared" si="1"/>
        <v>0</v>
      </c>
      <c r="BP19" s="2">
        <f t="shared" si="1"/>
        <v>0</v>
      </c>
      <c r="BQ19" s="2">
        <f t="shared" si="1"/>
        <v>0</v>
      </c>
    </row>
    <row r="20" spans="1:69" s="104" customFormat="1">
      <c r="A20" s="71"/>
      <c r="B20" s="71"/>
      <c r="C20" s="101"/>
      <c r="D20" s="97"/>
      <c r="E20" s="47" t="s">
        <v>188</v>
      </c>
      <c r="F20" s="47"/>
      <c r="G20" s="47" t="s">
        <v>144</v>
      </c>
      <c r="H20" s="47"/>
      <c r="I20" s="12">
        <f t="shared" ref="I20:BQ20" si="2" xml:space="preserve">  IF( I16 = 0, $F15, I17 + I18 - I19 )</f>
        <v>0</v>
      </c>
      <c r="J20" s="12">
        <f t="shared" si="2"/>
        <v>0</v>
      </c>
      <c r="K20" s="12">
        <f t="shared" si="2"/>
        <v>0</v>
      </c>
      <c r="L20" s="12">
        <f t="shared" si="2"/>
        <v>0</v>
      </c>
      <c r="M20" s="12">
        <f t="shared" si="2"/>
        <v>0</v>
      </c>
      <c r="N20" s="12">
        <f t="shared" si="2"/>
        <v>0</v>
      </c>
      <c r="O20" s="12">
        <f t="shared" si="2"/>
        <v>0</v>
      </c>
      <c r="P20" s="12">
        <f t="shared" si="2"/>
        <v>0</v>
      </c>
      <c r="Q20" s="12">
        <f t="shared" si="2"/>
        <v>0</v>
      </c>
      <c r="R20" s="12">
        <f t="shared" si="2"/>
        <v>0</v>
      </c>
      <c r="S20" s="12">
        <f t="shared" si="2"/>
        <v>0</v>
      </c>
      <c r="T20" s="12">
        <f t="shared" si="2"/>
        <v>0</v>
      </c>
      <c r="U20" s="12">
        <f t="shared" si="2"/>
        <v>0</v>
      </c>
      <c r="V20" s="12">
        <f t="shared" si="2"/>
        <v>0</v>
      </c>
      <c r="W20" s="12">
        <f t="shared" si="2"/>
        <v>0</v>
      </c>
      <c r="X20" s="12">
        <f t="shared" si="2"/>
        <v>0</v>
      </c>
      <c r="Y20" s="12">
        <f t="shared" si="2"/>
        <v>0</v>
      </c>
      <c r="Z20" s="12">
        <f t="shared" si="2"/>
        <v>0</v>
      </c>
      <c r="AA20" s="12">
        <f t="shared" si="2"/>
        <v>0</v>
      </c>
      <c r="AB20" s="12">
        <f t="shared" si="2"/>
        <v>0</v>
      </c>
      <c r="AC20" s="12">
        <f t="shared" si="2"/>
        <v>0</v>
      </c>
      <c r="AD20" s="12">
        <f t="shared" si="2"/>
        <v>0</v>
      </c>
      <c r="AE20" s="12">
        <f t="shared" si="2"/>
        <v>0</v>
      </c>
      <c r="AF20" s="12">
        <f t="shared" si="2"/>
        <v>0</v>
      </c>
      <c r="AG20" s="12">
        <f t="shared" si="2"/>
        <v>0</v>
      </c>
      <c r="AH20" s="12">
        <f t="shared" si="2"/>
        <v>0</v>
      </c>
      <c r="AI20" s="12">
        <f t="shared" si="2"/>
        <v>0</v>
      </c>
      <c r="AJ20" s="12">
        <f t="shared" si="2"/>
        <v>0</v>
      </c>
      <c r="AK20" s="12">
        <f t="shared" si="2"/>
        <v>0</v>
      </c>
      <c r="AL20" s="12">
        <f t="shared" si="2"/>
        <v>0</v>
      </c>
      <c r="AM20" s="12">
        <f t="shared" si="2"/>
        <v>0</v>
      </c>
      <c r="AN20" s="12">
        <f t="shared" si="2"/>
        <v>0</v>
      </c>
      <c r="AO20" s="12">
        <f t="shared" si="2"/>
        <v>0</v>
      </c>
      <c r="AP20" s="12">
        <f t="shared" si="2"/>
        <v>0</v>
      </c>
      <c r="AQ20" s="12">
        <f t="shared" si="2"/>
        <v>0</v>
      </c>
      <c r="AR20" s="12">
        <f t="shared" si="2"/>
        <v>0</v>
      </c>
      <c r="AS20" s="12">
        <f t="shared" si="2"/>
        <v>0</v>
      </c>
      <c r="AT20" s="12">
        <f t="shared" si="2"/>
        <v>0</v>
      </c>
      <c r="AU20" s="12">
        <f t="shared" si="2"/>
        <v>0</v>
      </c>
      <c r="AV20" s="12">
        <f t="shared" si="2"/>
        <v>0</v>
      </c>
      <c r="AW20" s="12">
        <f t="shared" si="2"/>
        <v>0</v>
      </c>
      <c r="AX20" s="12">
        <f t="shared" si="2"/>
        <v>0</v>
      </c>
      <c r="AY20" s="12">
        <f t="shared" si="2"/>
        <v>0</v>
      </c>
      <c r="AZ20" s="12">
        <f t="shared" si="2"/>
        <v>0</v>
      </c>
      <c r="BA20" s="12">
        <f t="shared" si="2"/>
        <v>0</v>
      </c>
      <c r="BB20" s="12">
        <f t="shared" si="2"/>
        <v>0</v>
      </c>
      <c r="BC20" s="12">
        <f t="shared" si="2"/>
        <v>0</v>
      </c>
      <c r="BD20" s="12">
        <f t="shared" si="2"/>
        <v>0</v>
      </c>
      <c r="BE20" s="12">
        <f t="shared" si="2"/>
        <v>0</v>
      </c>
      <c r="BF20" s="12">
        <f t="shared" si="2"/>
        <v>0</v>
      </c>
      <c r="BG20" s="12">
        <f t="shared" si="2"/>
        <v>0</v>
      </c>
      <c r="BH20" s="12">
        <f t="shared" si="2"/>
        <v>0</v>
      </c>
      <c r="BI20" s="12">
        <f t="shared" si="2"/>
        <v>0</v>
      </c>
      <c r="BJ20" s="12">
        <f t="shared" si="2"/>
        <v>0</v>
      </c>
      <c r="BK20" s="12">
        <f t="shared" si="2"/>
        <v>0</v>
      </c>
      <c r="BL20" s="12">
        <f t="shared" si="2"/>
        <v>0</v>
      </c>
      <c r="BM20" s="12">
        <f t="shared" si="2"/>
        <v>0</v>
      </c>
      <c r="BN20" s="12">
        <f t="shared" si="2"/>
        <v>0</v>
      </c>
      <c r="BO20" s="12">
        <f t="shared" si="2"/>
        <v>0</v>
      </c>
      <c r="BP20" s="12">
        <f t="shared" si="2"/>
        <v>0</v>
      </c>
      <c r="BQ20" s="12">
        <f t="shared" si="2"/>
        <v>0</v>
      </c>
    </row>
    <row r="22" spans="1:69">
      <c r="B22" s="28" t="s">
        <v>37</v>
      </c>
    </row>
    <row r="23" spans="1:69" outlineLevel="1">
      <c r="A23" s="21"/>
      <c r="B23" s="21"/>
      <c r="C23" s="33"/>
      <c r="D23" s="34"/>
      <c r="E23" s="146" t="str">
        <f xml:space="preserve">  InpC!E$34</f>
        <v>Asset life</v>
      </c>
      <c r="F23" s="146">
        <f xml:space="preserve">  InpC!F$34</f>
        <v>3</v>
      </c>
      <c r="G23" s="146" t="str">
        <f xml:space="preserve">  InpC!G$34</f>
        <v>year</v>
      </c>
      <c r="M23" s="5"/>
    </row>
    <row r="24" spans="1:69" outlineLevel="1">
      <c r="E24" s="2" t="str">
        <f t="shared" ref="E24:G24" si="3" xml:space="preserve">  E$11</f>
        <v>Periods per year</v>
      </c>
      <c r="F24" s="2">
        <f t="shared" si="3"/>
        <v>12</v>
      </c>
      <c r="G24" s="2" t="str">
        <f t="shared" si="3"/>
        <v>periods</v>
      </c>
      <c r="M24" s="2"/>
    </row>
    <row r="25" spans="1:69" outlineLevel="1">
      <c r="E25" s="2" t="str">
        <f t="shared" ref="E25:BQ25" si="4" xml:space="preserve">  E$17</f>
        <v>Fixed Assets BEG</v>
      </c>
      <c r="F25" s="2">
        <f t="shared" si="4"/>
        <v>0</v>
      </c>
      <c r="G25" s="2" t="str">
        <f t="shared" si="4"/>
        <v>GBP</v>
      </c>
      <c r="H25" s="2">
        <f t="shared" si="4"/>
        <v>0</v>
      </c>
      <c r="I25" s="2">
        <f t="shared" si="4"/>
        <v>0</v>
      </c>
      <c r="J25" s="2">
        <f t="shared" si="4"/>
        <v>0</v>
      </c>
      <c r="K25" s="2">
        <f t="shared" si="4"/>
        <v>0</v>
      </c>
      <c r="L25" s="2">
        <f t="shared" si="4"/>
        <v>0</v>
      </c>
      <c r="M25" s="2">
        <f t="shared" si="4"/>
        <v>0</v>
      </c>
      <c r="N25" s="2">
        <f t="shared" si="4"/>
        <v>0</v>
      </c>
      <c r="O25" s="2">
        <f t="shared" si="4"/>
        <v>0</v>
      </c>
      <c r="P25" s="2">
        <f t="shared" si="4"/>
        <v>0</v>
      </c>
      <c r="Q25" s="2">
        <f t="shared" si="4"/>
        <v>0</v>
      </c>
      <c r="R25" s="2">
        <f t="shared" si="4"/>
        <v>0</v>
      </c>
      <c r="S25" s="2">
        <f t="shared" si="4"/>
        <v>0</v>
      </c>
      <c r="T25" s="2">
        <f t="shared" si="4"/>
        <v>0</v>
      </c>
      <c r="U25" s="2">
        <f t="shared" si="4"/>
        <v>0</v>
      </c>
      <c r="V25" s="2">
        <f t="shared" si="4"/>
        <v>0</v>
      </c>
      <c r="W25" s="2">
        <f t="shared" si="4"/>
        <v>0</v>
      </c>
      <c r="X25" s="2">
        <f t="shared" si="4"/>
        <v>0</v>
      </c>
      <c r="Y25" s="2">
        <f t="shared" si="4"/>
        <v>0</v>
      </c>
      <c r="Z25" s="2">
        <f t="shared" si="4"/>
        <v>0</v>
      </c>
      <c r="AA25" s="2">
        <f t="shared" si="4"/>
        <v>0</v>
      </c>
      <c r="AB25" s="2">
        <f t="shared" si="4"/>
        <v>0</v>
      </c>
      <c r="AC25" s="2">
        <f t="shared" si="4"/>
        <v>0</v>
      </c>
      <c r="AD25" s="2">
        <f t="shared" si="4"/>
        <v>0</v>
      </c>
      <c r="AE25" s="2">
        <f t="shared" si="4"/>
        <v>0</v>
      </c>
      <c r="AF25" s="2">
        <f t="shared" si="4"/>
        <v>0</v>
      </c>
      <c r="AG25" s="2">
        <f t="shared" si="4"/>
        <v>0</v>
      </c>
      <c r="AH25" s="2">
        <f t="shared" si="4"/>
        <v>0</v>
      </c>
      <c r="AI25" s="2">
        <f t="shared" si="4"/>
        <v>0</v>
      </c>
      <c r="AJ25" s="2">
        <f t="shared" si="4"/>
        <v>0</v>
      </c>
      <c r="AK25" s="2">
        <f t="shared" si="4"/>
        <v>0</v>
      </c>
      <c r="AL25" s="2">
        <f t="shared" si="4"/>
        <v>0</v>
      </c>
      <c r="AM25" s="2">
        <f t="shared" si="4"/>
        <v>0</v>
      </c>
      <c r="AN25" s="2">
        <f t="shared" si="4"/>
        <v>0</v>
      </c>
      <c r="AO25" s="2">
        <f t="shared" si="4"/>
        <v>0</v>
      </c>
      <c r="AP25" s="2">
        <f t="shared" si="4"/>
        <v>0</v>
      </c>
      <c r="AQ25" s="2">
        <f t="shared" si="4"/>
        <v>0</v>
      </c>
      <c r="AR25" s="2">
        <f t="shared" si="4"/>
        <v>0</v>
      </c>
      <c r="AS25" s="2">
        <f t="shared" si="4"/>
        <v>0</v>
      </c>
      <c r="AT25" s="2">
        <f t="shared" si="4"/>
        <v>0</v>
      </c>
      <c r="AU25" s="2">
        <f t="shared" si="4"/>
        <v>0</v>
      </c>
      <c r="AV25" s="2">
        <f t="shared" si="4"/>
        <v>0</v>
      </c>
      <c r="AW25" s="2">
        <f t="shared" si="4"/>
        <v>0</v>
      </c>
      <c r="AX25" s="2">
        <f t="shared" si="4"/>
        <v>0</v>
      </c>
      <c r="AY25" s="2">
        <f t="shared" si="4"/>
        <v>0</v>
      </c>
      <c r="AZ25" s="2">
        <f t="shared" si="4"/>
        <v>0</v>
      </c>
      <c r="BA25" s="2">
        <f t="shared" si="4"/>
        <v>0</v>
      </c>
      <c r="BB25" s="2">
        <f t="shared" si="4"/>
        <v>0</v>
      </c>
      <c r="BC25" s="2">
        <f t="shared" si="4"/>
        <v>0</v>
      </c>
      <c r="BD25" s="2">
        <f t="shared" si="4"/>
        <v>0</v>
      </c>
      <c r="BE25" s="2">
        <f t="shared" si="4"/>
        <v>0</v>
      </c>
      <c r="BF25" s="2">
        <f t="shared" si="4"/>
        <v>0</v>
      </c>
      <c r="BG25" s="2">
        <f t="shared" si="4"/>
        <v>0</v>
      </c>
      <c r="BH25" s="2">
        <f t="shared" si="4"/>
        <v>0</v>
      </c>
      <c r="BI25" s="2">
        <f t="shared" si="4"/>
        <v>0</v>
      </c>
      <c r="BJ25" s="2">
        <f t="shared" si="4"/>
        <v>0</v>
      </c>
      <c r="BK25" s="2">
        <f t="shared" si="4"/>
        <v>0</v>
      </c>
      <c r="BL25" s="2">
        <f t="shared" si="4"/>
        <v>0</v>
      </c>
      <c r="BM25" s="2">
        <f t="shared" si="4"/>
        <v>0</v>
      </c>
      <c r="BN25" s="2">
        <f t="shared" si="4"/>
        <v>0</v>
      </c>
      <c r="BO25" s="2">
        <f t="shared" si="4"/>
        <v>0</v>
      </c>
      <c r="BP25" s="2">
        <f t="shared" si="4"/>
        <v>0</v>
      </c>
      <c r="BQ25" s="2">
        <f t="shared" si="4"/>
        <v>0</v>
      </c>
    </row>
    <row r="26" spans="1:69" outlineLevel="1">
      <c r="E26" s="52" t="s">
        <v>78</v>
      </c>
      <c r="G26" s="52" t="s">
        <v>144</v>
      </c>
      <c r="H26" s="2">
        <f t="shared" ref="H26:H27" si="5" xml:space="preserve"> SUM( J26:BQ26 )</f>
        <v>0</v>
      </c>
      <c r="J26" s="2">
        <f t="shared" ref="J26:BQ26" si="6" xml:space="preserve">  IF( $F23 = 0, 0, J25 / ( $F23 * $F24 ) )</f>
        <v>0</v>
      </c>
      <c r="K26" s="2">
        <f t="shared" si="6"/>
        <v>0</v>
      </c>
      <c r="L26" s="2">
        <f t="shared" si="6"/>
        <v>0</v>
      </c>
      <c r="M26" s="2">
        <f t="shared" si="6"/>
        <v>0</v>
      </c>
      <c r="N26" s="2">
        <f t="shared" si="6"/>
        <v>0</v>
      </c>
      <c r="O26" s="2">
        <f t="shared" si="6"/>
        <v>0</v>
      </c>
      <c r="P26" s="2">
        <f t="shared" si="6"/>
        <v>0</v>
      </c>
      <c r="Q26" s="2">
        <f t="shared" si="6"/>
        <v>0</v>
      </c>
      <c r="R26" s="2">
        <f t="shared" si="6"/>
        <v>0</v>
      </c>
      <c r="S26" s="2">
        <f t="shared" si="6"/>
        <v>0</v>
      </c>
      <c r="T26" s="2">
        <f t="shared" si="6"/>
        <v>0</v>
      </c>
      <c r="U26" s="2">
        <f t="shared" si="6"/>
        <v>0</v>
      </c>
      <c r="V26" s="2">
        <f t="shared" si="6"/>
        <v>0</v>
      </c>
      <c r="W26" s="2">
        <f t="shared" si="6"/>
        <v>0</v>
      </c>
      <c r="X26" s="2">
        <f t="shared" si="6"/>
        <v>0</v>
      </c>
      <c r="Y26" s="2">
        <f t="shared" si="6"/>
        <v>0</v>
      </c>
      <c r="Z26" s="2">
        <f t="shared" si="6"/>
        <v>0</v>
      </c>
      <c r="AA26" s="2">
        <f t="shared" si="6"/>
        <v>0</v>
      </c>
      <c r="AB26" s="2">
        <f t="shared" si="6"/>
        <v>0</v>
      </c>
      <c r="AC26" s="2">
        <f t="shared" si="6"/>
        <v>0</v>
      </c>
      <c r="AD26" s="2">
        <f t="shared" si="6"/>
        <v>0</v>
      </c>
      <c r="AE26" s="2">
        <f t="shared" si="6"/>
        <v>0</v>
      </c>
      <c r="AF26" s="2">
        <f t="shared" si="6"/>
        <v>0</v>
      </c>
      <c r="AG26" s="2">
        <f t="shared" si="6"/>
        <v>0</v>
      </c>
      <c r="AH26" s="2">
        <f t="shared" si="6"/>
        <v>0</v>
      </c>
      <c r="AI26" s="2">
        <f t="shared" si="6"/>
        <v>0</v>
      </c>
      <c r="AJ26" s="2">
        <f t="shared" si="6"/>
        <v>0</v>
      </c>
      <c r="AK26" s="2">
        <f t="shared" si="6"/>
        <v>0</v>
      </c>
      <c r="AL26" s="2">
        <f t="shared" si="6"/>
        <v>0</v>
      </c>
      <c r="AM26" s="2">
        <f t="shared" si="6"/>
        <v>0</v>
      </c>
      <c r="AN26" s="2">
        <f t="shared" si="6"/>
        <v>0</v>
      </c>
      <c r="AO26" s="2">
        <f t="shared" si="6"/>
        <v>0</v>
      </c>
      <c r="AP26" s="2">
        <f t="shared" si="6"/>
        <v>0</v>
      </c>
      <c r="AQ26" s="2">
        <f t="shared" si="6"/>
        <v>0</v>
      </c>
      <c r="AR26" s="2">
        <f t="shared" si="6"/>
        <v>0</v>
      </c>
      <c r="AS26" s="2">
        <f t="shared" si="6"/>
        <v>0</v>
      </c>
      <c r="AT26" s="2">
        <f t="shared" si="6"/>
        <v>0</v>
      </c>
      <c r="AU26" s="2">
        <f t="shared" si="6"/>
        <v>0</v>
      </c>
      <c r="AV26" s="2">
        <f t="shared" si="6"/>
        <v>0</v>
      </c>
      <c r="AW26" s="2">
        <f t="shared" si="6"/>
        <v>0</v>
      </c>
      <c r="AX26" s="2">
        <f t="shared" si="6"/>
        <v>0</v>
      </c>
      <c r="AY26" s="2">
        <f t="shared" si="6"/>
        <v>0</v>
      </c>
      <c r="AZ26" s="2">
        <f t="shared" si="6"/>
        <v>0</v>
      </c>
      <c r="BA26" s="2">
        <f t="shared" si="6"/>
        <v>0</v>
      </c>
      <c r="BB26" s="2">
        <f t="shared" si="6"/>
        <v>0</v>
      </c>
      <c r="BC26" s="2">
        <f t="shared" si="6"/>
        <v>0</v>
      </c>
      <c r="BD26" s="2">
        <f t="shared" si="6"/>
        <v>0</v>
      </c>
      <c r="BE26" s="2">
        <f t="shared" si="6"/>
        <v>0</v>
      </c>
      <c r="BF26" s="2">
        <f t="shared" si="6"/>
        <v>0</v>
      </c>
      <c r="BG26" s="2">
        <f t="shared" si="6"/>
        <v>0</v>
      </c>
      <c r="BH26" s="2">
        <f t="shared" si="6"/>
        <v>0</v>
      </c>
      <c r="BI26" s="2">
        <f t="shared" si="6"/>
        <v>0</v>
      </c>
      <c r="BJ26" s="2">
        <f t="shared" si="6"/>
        <v>0</v>
      </c>
      <c r="BK26" s="2">
        <f t="shared" si="6"/>
        <v>0</v>
      </c>
      <c r="BL26" s="2">
        <f t="shared" si="6"/>
        <v>0</v>
      </c>
      <c r="BM26" s="2">
        <f t="shared" si="6"/>
        <v>0</v>
      </c>
      <c r="BN26" s="2">
        <f t="shared" si="6"/>
        <v>0</v>
      </c>
      <c r="BO26" s="2">
        <f t="shared" si="6"/>
        <v>0</v>
      </c>
      <c r="BP26" s="2">
        <f t="shared" si="6"/>
        <v>0</v>
      </c>
      <c r="BQ26" s="2">
        <f t="shared" si="6"/>
        <v>0</v>
      </c>
    </row>
    <row r="27" spans="1:69" outlineLevel="1">
      <c r="A27" s="36"/>
      <c r="B27" s="36"/>
      <c r="C27" s="56"/>
      <c r="D27" s="57"/>
      <c r="E27" s="24" t="str">
        <f xml:space="preserve"> LEFT($E$26, LEN($E$26) - 3 )</f>
        <v xml:space="preserve">Depreciation </v>
      </c>
      <c r="F27" s="24"/>
      <c r="G27" s="24" t="str">
        <f xml:space="preserve"> G$26</f>
        <v>GBP</v>
      </c>
      <c r="H27" s="4">
        <f t="shared" si="5"/>
        <v>0</v>
      </c>
      <c r="I27" s="24"/>
      <c r="J27" s="4">
        <f t="shared" ref="J27:BQ27" si="7" xml:space="preserve"> -1 * J26</f>
        <v>0</v>
      </c>
      <c r="K27" s="4">
        <f t="shared" si="7"/>
        <v>0</v>
      </c>
      <c r="L27" s="4">
        <f t="shared" si="7"/>
        <v>0</v>
      </c>
      <c r="M27" s="4">
        <f t="shared" si="7"/>
        <v>0</v>
      </c>
      <c r="N27" s="4">
        <f t="shared" si="7"/>
        <v>0</v>
      </c>
      <c r="O27" s="4">
        <f t="shared" si="7"/>
        <v>0</v>
      </c>
      <c r="P27" s="4">
        <f t="shared" si="7"/>
        <v>0</v>
      </c>
      <c r="Q27" s="4">
        <f t="shared" si="7"/>
        <v>0</v>
      </c>
      <c r="R27" s="4">
        <f t="shared" si="7"/>
        <v>0</v>
      </c>
      <c r="S27" s="4">
        <f t="shared" si="7"/>
        <v>0</v>
      </c>
      <c r="T27" s="4">
        <f t="shared" si="7"/>
        <v>0</v>
      </c>
      <c r="U27" s="4">
        <f t="shared" si="7"/>
        <v>0</v>
      </c>
      <c r="V27" s="4">
        <f t="shared" si="7"/>
        <v>0</v>
      </c>
      <c r="W27" s="4">
        <f t="shared" si="7"/>
        <v>0</v>
      </c>
      <c r="X27" s="4">
        <f t="shared" si="7"/>
        <v>0</v>
      </c>
      <c r="Y27" s="4">
        <f t="shared" si="7"/>
        <v>0</v>
      </c>
      <c r="Z27" s="4">
        <f t="shared" si="7"/>
        <v>0</v>
      </c>
      <c r="AA27" s="4">
        <f t="shared" si="7"/>
        <v>0</v>
      </c>
      <c r="AB27" s="4">
        <f t="shared" si="7"/>
        <v>0</v>
      </c>
      <c r="AC27" s="4">
        <f t="shared" si="7"/>
        <v>0</v>
      </c>
      <c r="AD27" s="4">
        <f t="shared" si="7"/>
        <v>0</v>
      </c>
      <c r="AE27" s="4">
        <f t="shared" si="7"/>
        <v>0</v>
      </c>
      <c r="AF27" s="4">
        <f t="shared" si="7"/>
        <v>0</v>
      </c>
      <c r="AG27" s="4">
        <f t="shared" si="7"/>
        <v>0</v>
      </c>
      <c r="AH27" s="4">
        <f t="shared" si="7"/>
        <v>0</v>
      </c>
      <c r="AI27" s="4">
        <f t="shared" si="7"/>
        <v>0</v>
      </c>
      <c r="AJ27" s="4">
        <f t="shared" si="7"/>
        <v>0</v>
      </c>
      <c r="AK27" s="4">
        <f t="shared" si="7"/>
        <v>0</v>
      </c>
      <c r="AL27" s="4">
        <f t="shared" si="7"/>
        <v>0</v>
      </c>
      <c r="AM27" s="4">
        <f t="shared" si="7"/>
        <v>0</v>
      </c>
      <c r="AN27" s="4">
        <f t="shared" si="7"/>
        <v>0</v>
      </c>
      <c r="AO27" s="4">
        <f t="shared" si="7"/>
        <v>0</v>
      </c>
      <c r="AP27" s="4">
        <f t="shared" si="7"/>
        <v>0</v>
      </c>
      <c r="AQ27" s="4">
        <f t="shared" si="7"/>
        <v>0</v>
      </c>
      <c r="AR27" s="4">
        <f t="shared" si="7"/>
        <v>0</v>
      </c>
      <c r="AS27" s="4">
        <f t="shared" si="7"/>
        <v>0</v>
      </c>
      <c r="AT27" s="4">
        <f t="shared" si="7"/>
        <v>0</v>
      </c>
      <c r="AU27" s="4">
        <f t="shared" si="7"/>
        <v>0</v>
      </c>
      <c r="AV27" s="4">
        <f t="shared" si="7"/>
        <v>0</v>
      </c>
      <c r="AW27" s="4">
        <f t="shared" si="7"/>
        <v>0</v>
      </c>
      <c r="AX27" s="4">
        <f t="shared" si="7"/>
        <v>0</v>
      </c>
      <c r="AY27" s="4">
        <f t="shared" si="7"/>
        <v>0</v>
      </c>
      <c r="AZ27" s="4">
        <f t="shared" si="7"/>
        <v>0</v>
      </c>
      <c r="BA27" s="4">
        <f t="shared" si="7"/>
        <v>0</v>
      </c>
      <c r="BB27" s="4">
        <f t="shared" si="7"/>
        <v>0</v>
      </c>
      <c r="BC27" s="4">
        <f t="shared" si="7"/>
        <v>0</v>
      </c>
      <c r="BD27" s="4">
        <f t="shared" si="7"/>
        <v>0</v>
      </c>
      <c r="BE27" s="4">
        <f t="shared" si="7"/>
        <v>0</v>
      </c>
      <c r="BF27" s="4">
        <f t="shared" si="7"/>
        <v>0</v>
      </c>
      <c r="BG27" s="4">
        <f t="shared" si="7"/>
        <v>0</v>
      </c>
      <c r="BH27" s="4">
        <f t="shared" si="7"/>
        <v>0</v>
      </c>
      <c r="BI27" s="4">
        <f t="shared" si="7"/>
        <v>0</v>
      </c>
      <c r="BJ27" s="4">
        <f t="shared" si="7"/>
        <v>0</v>
      </c>
      <c r="BK27" s="4">
        <f t="shared" si="7"/>
        <v>0</v>
      </c>
      <c r="BL27" s="4">
        <f t="shared" si="7"/>
        <v>0</v>
      </c>
      <c r="BM27" s="4">
        <f t="shared" si="7"/>
        <v>0</v>
      </c>
      <c r="BN27" s="4">
        <f t="shared" si="7"/>
        <v>0</v>
      </c>
      <c r="BO27" s="4">
        <f t="shared" si="7"/>
        <v>0</v>
      </c>
      <c r="BP27" s="4">
        <f t="shared" si="7"/>
        <v>0</v>
      </c>
      <c r="BQ27" s="4">
        <f t="shared" si="7"/>
        <v>0</v>
      </c>
    </row>
    <row r="30" spans="1:69">
      <c r="B30" s="28" t="s">
        <v>148</v>
      </c>
    </row>
  </sheetData>
  <conditionalFormatting sqref="F2:F3">
    <cfRule type="cellIs" dxfId="126" priority="1" stopIfTrue="1" operator="notEqual">
      <formula>0</formula>
    </cfRule>
    <cfRule type="cellIs" dxfId="125" priority="2" stopIfTrue="1" operator="equal">
      <formula>""</formula>
    </cfRule>
  </conditionalFormatting>
  <conditionalFormatting sqref="J3:BQ3">
    <cfRule type="cellIs" dxfId="124" priority="8" operator="equal">
      <formula>"PPA ext."</formula>
    </cfRule>
    <cfRule type="cellIs" dxfId="123" priority="9" operator="equal">
      <formula>"Delay"</formula>
    </cfRule>
    <cfRule type="cellIs" dxfId="122" priority="10" operator="equal">
      <formula>"Fin Close"</formula>
    </cfRule>
    <cfRule type="cellIs" dxfId="121" priority="11" stopIfTrue="1" operator="equal">
      <formula>"Construction"</formula>
    </cfRule>
    <cfRule type="cellIs" dxfId="120"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6">
    <outlinePr summaryBelow="0" summaryRight="0"/>
  </sheetPr>
  <dimension ref="A1:BQ9"/>
  <sheetViews>
    <sheetView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8" customWidth="1"/>
    <col min="3" max="3" width="1.44140625" style="55" customWidth="1"/>
    <col min="4" max="4" width="1.44140625" style="85" customWidth="1"/>
    <col min="5" max="5" width="23.33203125" style="52" bestFit="1" customWidth="1"/>
    <col min="6" max="6" width="20.5546875" style="52" bestFit="1" customWidth="1"/>
    <col min="7" max="7" width="13.21875" style="52" bestFit="1" customWidth="1"/>
    <col min="8" max="8" width="7.66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Debt</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9" spans="1:69">
      <c r="B9" s="28" t="s">
        <v>148</v>
      </c>
    </row>
  </sheetData>
  <conditionalFormatting sqref="F2:F3">
    <cfRule type="cellIs" dxfId="119" priority="1" stopIfTrue="1" operator="notEqual">
      <formula>0</formula>
    </cfRule>
    <cfRule type="cellIs" dxfId="118" priority="2" stopIfTrue="1" operator="equal">
      <formula>""</formula>
    </cfRule>
  </conditionalFormatting>
  <conditionalFormatting sqref="J3:BQ3">
    <cfRule type="cellIs" dxfId="117" priority="8" operator="equal">
      <formula>"PPA ext."</formula>
    </cfRule>
    <cfRule type="cellIs" dxfId="116" priority="9" operator="equal">
      <formula>"Delay"</formula>
    </cfRule>
    <cfRule type="cellIs" dxfId="115" priority="10" operator="equal">
      <formula>"Fin Close"</formula>
    </cfRule>
    <cfRule type="cellIs" dxfId="114" priority="11" stopIfTrue="1" operator="equal">
      <formula>"Construction"</formula>
    </cfRule>
    <cfRule type="cellIs" dxfId="113"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7">
    <outlinePr summaryBelow="0" summaryRight="0"/>
  </sheetPr>
  <dimension ref="A1:BQ39"/>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5" customWidth="1"/>
    <col min="4" max="4" width="1.44140625" style="85" customWidth="1"/>
    <col min="5" max="5" width="37" style="52" bestFit="1" customWidth="1"/>
    <col min="6" max="6" width="20.5546875" style="52" bestFit="1" customWidth="1"/>
    <col min="7" max="7" width="13.21875" style="52" bestFit="1" customWidth="1"/>
    <col min="8" max="8" width="12.441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Working capital</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105</v>
      </c>
    </row>
    <row r="9" spans="1:69" outlineLevel="1">
      <c r="A9" s="21"/>
      <c r="B9" s="21"/>
      <c r="C9" s="33"/>
      <c r="D9" s="34"/>
      <c r="E9" s="3" t="str">
        <f xml:space="preserve">  Customers!E$17</f>
        <v>Revenue</v>
      </c>
      <c r="F9" s="3">
        <f xml:space="preserve">  Customers!F$17</f>
        <v>0</v>
      </c>
      <c r="G9" s="3" t="str">
        <f xml:space="preserve">  Customers!G$17</f>
        <v>GBP</v>
      </c>
      <c r="H9" s="3">
        <f xml:space="preserve">  Customers!H$17</f>
        <v>3089481.0193499997</v>
      </c>
      <c r="I9" s="3">
        <f xml:space="preserve">  Customers!I$17</f>
        <v>0</v>
      </c>
      <c r="J9" s="3">
        <f xml:space="preserve">  Customers!J$17</f>
        <v>0</v>
      </c>
      <c r="K9" s="3">
        <f xml:space="preserve">  Customers!K$17</f>
        <v>0</v>
      </c>
      <c r="L9" s="3">
        <f xml:space="preserve">  Customers!L$17</f>
        <v>0</v>
      </c>
      <c r="M9" s="3">
        <f xml:space="preserve">  Customers!M$17</f>
        <v>0</v>
      </c>
      <c r="N9" s="3">
        <f xml:space="preserve">  Customers!N$17</f>
        <v>212.50050000000002</v>
      </c>
      <c r="O9" s="3">
        <f xml:space="preserve">  Customers!O$17</f>
        <v>318.75074999999998</v>
      </c>
      <c r="P9" s="3">
        <f xml:space="preserve">  Customers!P$17</f>
        <v>488.75115</v>
      </c>
      <c r="Q9" s="3">
        <f xml:space="preserve">  Customers!Q$17</f>
        <v>722.50170000000003</v>
      </c>
      <c r="R9" s="3">
        <f xml:space="preserve">  Customers!R$17</f>
        <v>1083.7525500000002</v>
      </c>
      <c r="S9" s="3">
        <f xml:space="preserve">  Customers!S$17</f>
        <v>1615.0038</v>
      </c>
      <c r="T9" s="3">
        <f xml:space="preserve">  Customers!T$17</f>
        <v>2422.5057000000002</v>
      </c>
      <c r="U9" s="3">
        <f xml:space="preserve">  Customers!U$17</f>
        <v>3633.7585499999996</v>
      </c>
      <c r="V9" s="3">
        <f xml:space="preserve">  Customers!V$17</f>
        <v>5440.0128000000004</v>
      </c>
      <c r="W9" s="3">
        <f xml:space="preserve">  Customers!W$17</f>
        <v>8160.0192000000006</v>
      </c>
      <c r="X9" s="3">
        <f xml:space="preserve">  Customers!X$17</f>
        <v>12261.278850000001</v>
      </c>
      <c r="Y9" s="3">
        <f xml:space="preserve">  Customers!Y$17</f>
        <v>18381.293249999999</v>
      </c>
      <c r="Z9" s="3">
        <f xml:space="preserve">  Customers!Z$17</f>
        <v>20208.797549999999</v>
      </c>
      <c r="AA9" s="3">
        <f xml:space="preserve">  Customers!AA$17</f>
        <v>22248.802350000002</v>
      </c>
      <c r="AB9" s="3">
        <f xml:space="preserve">  Customers!AB$17</f>
        <v>24458.807550000001</v>
      </c>
      <c r="AC9" s="3">
        <f xml:space="preserve">  Customers!AC$17</f>
        <v>26902.563299999998</v>
      </c>
      <c r="AD9" s="3">
        <f xml:space="preserve">  Customers!AD$17</f>
        <v>29601.319649999998</v>
      </c>
      <c r="AE9" s="3">
        <f xml:space="preserve">  Customers!AE$17</f>
        <v>32555.0766</v>
      </c>
      <c r="AF9" s="3">
        <f xml:space="preserve">  Customers!AF$17</f>
        <v>35827.584300000002</v>
      </c>
      <c r="AG9" s="3">
        <f xml:space="preserve">  Customers!AG$17</f>
        <v>39397.592700000008</v>
      </c>
      <c r="AH9" s="3">
        <f xml:space="preserve">  Customers!AH$17</f>
        <v>43350.101999999999</v>
      </c>
      <c r="AI9" s="3">
        <f xml:space="preserve">  Customers!AI$17</f>
        <v>47685.112200000003</v>
      </c>
      <c r="AJ9" s="3">
        <f xml:space="preserve">  Customers!AJ$17</f>
        <v>52445.123400000004</v>
      </c>
      <c r="AK9" s="3">
        <f xml:space="preserve">  Customers!AK$17</f>
        <v>57693.885750000001</v>
      </c>
      <c r="AL9" s="3">
        <f xml:space="preserve">  Customers!AL$17</f>
        <v>58841.388449999999</v>
      </c>
      <c r="AM9" s="3">
        <f xml:space="preserve">  Customers!AM$17</f>
        <v>60010.141200000005</v>
      </c>
      <c r="AN9" s="3">
        <f xml:space="preserve">  Customers!AN$17</f>
        <v>61221.394050000003</v>
      </c>
      <c r="AO9" s="3">
        <f xml:space="preserve">  Customers!AO$17</f>
        <v>62432.646899999992</v>
      </c>
      <c r="AP9" s="3">
        <f xml:space="preserve">  Customers!AP$17</f>
        <v>63686.399849999994</v>
      </c>
      <c r="AQ9" s="3">
        <f xml:space="preserve">  Customers!AQ$17</f>
        <v>64961.402849999999</v>
      </c>
      <c r="AR9" s="3">
        <f xml:space="preserve">  Customers!AR$17</f>
        <v>66257.655899999998</v>
      </c>
      <c r="AS9" s="3">
        <f xml:space="preserve">  Customers!AS$17</f>
        <v>67596.409050000002</v>
      </c>
      <c r="AT9" s="3">
        <f xml:space="preserve">  Customers!AT$17</f>
        <v>68935.162199999992</v>
      </c>
      <c r="AU9" s="3">
        <f xml:space="preserve">  Customers!AU$17</f>
        <v>70316.415450000015</v>
      </c>
      <c r="AV9" s="3">
        <f xml:space="preserve">  Customers!AV$17</f>
        <v>71718.918750000012</v>
      </c>
      <c r="AW9" s="3">
        <f xml:space="preserve">  Customers!AW$17</f>
        <v>73163.922150000013</v>
      </c>
      <c r="AX9" s="3">
        <f xml:space="preserve">  Customers!AX$17</f>
        <v>74630.175600000002</v>
      </c>
      <c r="AY9" s="3">
        <f xml:space="preserve">  Customers!AY$17</f>
        <v>76117.679099999994</v>
      </c>
      <c r="AZ9" s="3">
        <f xml:space="preserve">  Customers!AZ$17</f>
        <v>77647.682700000005</v>
      </c>
      <c r="BA9" s="3">
        <f xml:space="preserve">  Customers!BA$17</f>
        <v>79198.936349999989</v>
      </c>
      <c r="BB9" s="3">
        <f xml:space="preserve">  Customers!BB$17</f>
        <v>80771.440050000005</v>
      </c>
      <c r="BC9" s="3">
        <f xml:space="preserve">  Customers!BC$17</f>
        <v>82386.443849999996</v>
      </c>
      <c r="BD9" s="3">
        <f xml:space="preserve">  Customers!BD$17</f>
        <v>84043.947750000007</v>
      </c>
      <c r="BE9" s="3">
        <f xml:space="preserve">  Customers!BE$17</f>
        <v>85722.701700000005</v>
      </c>
      <c r="BF9" s="3">
        <f xml:space="preserve">  Customers!BF$17</f>
        <v>87443.955750000008</v>
      </c>
      <c r="BG9" s="3">
        <f xml:space="preserve">  Customers!BG$17</f>
        <v>89186.459849999999</v>
      </c>
      <c r="BH9" s="3">
        <f xml:space="preserve">  Customers!BH$17</f>
        <v>90971.464049999995</v>
      </c>
      <c r="BI9" s="3">
        <f xml:space="preserve">  Customers!BI$17</f>
        <v>92777.718299999993</v>
      </c>
      <c r="BJ9" s="3">
        <f xml:space="preserve">  Customers!BJ$17</f>
        <v>94647.722700000013</v>
      </c>
      <c r="BK9" s="3">
        <f xml:space="preserve">  Customers!BK$17</f>
        <v>96538.977150000006</v>
      </c>
      <c r="BL9" s="3">
        <f xml:space="preserve">  Customers!BL$17</f>
        <v>98472.731700000004</v>
      </c>
      <c r="BM9" s="3">
        <f xml:space="preserve">  Customers!BM$17</f>
        <v>100427.7363</v>
      </c>
      <c r="BN9" s="3">
        <f xml:space="preserve">  Customers!BN$17</f>
        <v>102446.49105000001</v>
      </c>
      <c r="BO9" s="3">
        <f xml:space="preserve">  Customers!BO$17</f>
        <v>104486.49584999999</v>
      </c>
      <c r="BP9" s="3">
        <f xml:space="preserve">  Customers!BP$17</f>
        <v>106590.25080000001</v>
      </c>
      <c r="BQ9" s="3">
        <f xml:space="preserve">  Customers!BQ$17</f>
        <v>108715.2558</v>
      </c>
    </row>
    <row r="10" spans="1:69" outlineLevel="1">
      <c r="A10" s="36"/>
      <c r="B10" s="36"/>
      <c r="C10" s="56"/>
      <c r="D10" s="57"/>
      <c r="E10" s="24" t="s">
        <v>105</v>
      </c>
      <c r="F10" s="24"/>
      <c r="G10" s="24" t="s">
        <v>144</v>
      </c>
      <c r="H10" s="4">
        <f ca="1" xml:space="preserve"> SUM( J10:BQ10 )</f>
        <v>2980765.7635499998</v>
      </c>
      <c r="I10" s="24"/>
      <c r="J10" s="4">
        <f ca="1" xml:space="preserve">  IF( Time!J37 &lt; 1 + 1, 0, OFFSET( J9, 0, - 1 * ( 1 ) ) )</f>
        <v>0</v>
      </c>
      <c r="K10" s="4">
        <f ca="1" xml:space="preserve">  IF( Time!K37 &lt; 1 + 1, 0, OFFSET( K9, 0, - 1 * ( 1 ) ) )</f>
        <v>0</v>
      </c>
      <c r="L10" s="4">
        <f ca="1" xml:space="preserve">  IF( Time!L37 &lt; 1 + 1, 0, OFFSET( L9, 0, - 1 * ( 1 ) ) )</f>
        <v>0</v>
      </c>
      <c r="M10" s="4">
        <f ca="1" xml:space="preserve">  IF( Time!M37 &lt; 1 + 1, 0, OFFSET( M9, 0, - 1 * ( 1 ) ) )</f>
        <v>0</v>
      </c>
      <c r="N10" s="4">
        <f ca="1" xml:space="preserve">  IF( Time!N37 &lt; 1 + 1, 0, OFFSET( N9, 0, - 1 * ( 1 ) ) )</f>
        <v>0</v>
      </c>
      <c r="O10" s="4">
        <f ca="1" xml:space="preserve">  IF( Time!O37 &lt; 1 + 1, 0, OFFSET( O9, 0, - 1 * ( 1 ) ) )</f>
        <v>212.50050000000002</v>
      </c>
      <c r="P10" s="4">
        <f ca="1" xml:space="preserve">  IF( Time!P37 &lt; 1 + 1, 0, OFFSET( P9, 0, - 1 * ( 1 ) ) )</f>
        <v>318.75074999999998</v>
      </c>
      <c r="Q10" s="4">
        <f ca="1" xml:space="preserve">  IF( Time!Q37 &lt; 1 + 1, 0, OFFSET( Q9, 0, - 1 * ( 1 ) ) )</f>
        <v>488.75115</v>
      </c>
      <c r="R10" s="4">
        <f ca="1" xml:space="preserve">  IF( Time!R37 &lt; 1 + 1, 0, OFFSET( R9, 0, - 1 * ( 1 ) ) )</f>
        <v>722.50170000000003</v>
      </c>
      <c r="S10" s="4">
        <f ca="1" xml:space="preserve">  IF( Time!S37 &lt; 1 + 1, 0, OFFSET( S9, 0, - 1 * ( 1 ) ) )</f>
        <v>1083.7525500000002</v>
      </c>
      <c r="T10" s="4">
        <f ca="1" xml:space="preserve">  IF( Time!T37 &lt; 1 + 1, 0, OFFSET( T9, 0, - 1 * ( 1 ) ) )</f>
        <v>1615.0038</v>
      </c>
      <c r="U10" s="4">
        <f ca="1" xml:space="preserve">  IF( Time!U37 &lt; 1 + 1, 0, OFFSET( U9, 0, - 1 * ( 1 ) ) )</f>
        <v>2422.5057000000002</v>
      </c>
      <c r="V10" s="4">
        <f ca="1" xml:space="preserve">  IF( Time!V37 &lt; 1 + 1, 0, OFFSET( V9, 0, - 1 * ( 1 ) ) )</f>
        <v>3633.7585499999996</v>
      </c>
      <c r="W10" s="4">
        <f ca="1" xml:space="preserve">  IF( Time!W37 &lt; 1 + 1, 0, OFFSET( W9, 0, - 1 * ( 1 ) ) )</f>
        <v>5440.0128000000004</v>
      </c>
      <c r="X10" s="4">
        <f ca="1" xml:space="preserve">  IF( Time!X37 &lt; 1 + 1, 0, OFFSET( X9, 0, - 1 * ( 1 ) ) )</f>
        <v>8160.0192000000006</v>
      </c>
      <c r="Y10" s="4">
        <f ca="1" xml:space="preserve">  IF( Time!Y37 &lt; 1 + 1, 0, OFFSET( Y9, 0, - 1 * ( 1 ) ) )</f>
        <v>12261.278850000001</v>
      </c>
      <c r="Z10" s="4">
        <f ca="1" xml:space="preserve">  IF( Time!Z37 &lt; 1 + 1, 0, OFFSET( Z9, 0, - 1 * ( 1 ) ) )</f>
        <v>18381.293249999999</v>
      </c>
      <c r="AA10" s="4">
        <f ca="1" xml:space="preserve">  IF( Time!AA37 &lt; 1 + 1, 0, OFFSET( AA9, 0, - 1 * ( 1 ) ) )</f>
        <v>20208.797549999999</v>
      </c>
      <c r="AB10" s="4">
        <f ca="1" xml:space="preserve">  IF( Time!AB37 &lt; 1 + 1, 0, OFFSET( AB9, 0, - 1 * ( 1 ) ) )</f>
        <v>22248.802350000002</v>
      </c>
      <c r="AC10" s="4">
        <f ca="1" xml:space="preserve">  IF( Time!AC37 &lt; 1 + 1, 0, OFFSET( AC9, 0, - 1 * ( 1 ) ) )</f>
        <v>24458.807550000001</v>
      </c>
      <c r="AD10" s="4">
        <f ca="1" xml:space="preserve">  IF( Time!AD37 &lt; 1 + 1, 0, OFFSET( AD9, 0, - 1 * ( 1 ) ) )</f>
        <v>26902.563299999998</v>
      </c>
      <c r="AE10" s="4">
        <f ca="1" xml:space="preserve">  IF( Time!AE37 &lt; 1 + 1, 0, OFFSET( AE9, 0, - 1 * ( 1 ) ) )</f>
        <v>29601.319649999998</v>
      </c>
      <c r="AF10" s="4">
        <f ca="1" xml:space="preserve">  IF( Time!AF37 &lt; 1 + 1, 0, OFFSET( AF9, 0, - 1 * ( 1 ) ) )</f>
        <v>32555.0766</v>
      </c>
      <c r="AG10" s="4">
        <f ca="1" xml:space="preserve">  IF( Time!AG37 &lt; 1 + 1, 0, OFFSET( AG9, 0, - 1 * ( 1 ) ) )</f>
        <v>35827.584300000002</v>
      </c>
      <c r="AH10" s="4">
        <f ca="1" xml:space="preserve">  IF( Time!AH37 &lt; 1 + 1, 0, OFFSET( AH9, 0, - 1 * ( 1 ) ) )</f>
        <v>39397.592700000008</v>
      </c>
      <c r="AI10" s="4">
        <f ca="1" xml:space="preserve">  IF( Time!AI37 &lt; 1 + 1, 0, OFFSET( AI9, 0, - 1 * ( 1 ) ) )</f>
        <v>43350.101999999999</v>
      </c>
      <c r="AJ10" s="4">
        <f ca="1" xml:space="preserve">  IF( Time!AJ37 &lt; 1 + 1, 0, OFFSET( AJ9, 0, - 1 * ( 1 ) ) )</f>
        <v>47685.112200000003</v>
      </c>
      <c r="AK10" s="4">
        <f ca="1" xml:space="preserve">  IF( Time!AK37 &lt; 1 + 1, 0, OFFSET( AK9, 0, - 1 * ( 1 ) ) )</f>
        <v>52445.123400000004</v>
      </c>
      <c r="AL10" s="4">
        <f ca="1" xml:space="preserve">  IF( Time!AL37 &lt; 1 + 1, 0, OFFSET( AL9, 0, - 1 * ( 1 ) ) )</f>
        <v>57693.885750000001</v>
      </c>
      <c r="AM10" s="4">
        <f ca="1" xml:space="preserve">  IF( Time!AM37 &lt; 1 + 1, 0, OFFSET( AM9, 0, - 1 * ( 1 ) ) )</f>
        <v>58841.388449999999</v>
      </c>
      <c r="AN10" s="4">
        <f ca="1" xml:space="preserve">  IF( Time!AN37 &lt; 1 + 1, 0, OFFSET( AN9, 0, - 1 * ( 1 ) ) )</f>
        <v>60010.141200000005</v>
      </c>
      <c r="AO10" s="4">
        <f ca="1" xml:space="preserve">  IF( Time!AO37 &lt; 1 + 1, 0, OFFSET( AO9, 0, - 1 * ( 1 ) ) )</f>
        <v>61221.394050000003</v>
      </c>
      <c r="AP10" s="4">
        <f ca="1" xml:space="preserve">  IF( Time!AP37 &lt; 1 + 1, 0, OFFSET( AP9, 0, - 1 * ( 1 ) ) )</f>
        <v>62432.646899999992</v>
      </c>
      <c r="AQ10" s="4">
        <f ca="1" xml:space="preserve">  IF( Time!AQ37 &lt; 1 + 1, 0, OFFSET( AQ9, 0, - 1 * ( 1 ) ) )</f>
        <v>63686.399849999994</v>
      </c>
      <c r="AR10" s="4">
        <f ca="1" xml:space="preserve">  IF( Time!AR37 &lt; 1 + 1, 0, OFFSET( AR9, 0, - 1 * ( 1 ) ) )</f>
        <v>64961.402849999999</v>
      </c>
      <c r="AS10" s="4">
        <f ca="1" xml:space="preserve">  IF( Time!AS37 &lt; 1 + 1, 0, OFFSET( AS9, 0, - 1 * ( 1 ) ) )</f>
        <v>66257.655899999998</v>
      </c>
      <c r="AT10" s="4">
        <f ca="1" xml:space="preserve">  IF( Time!AT37 &lt; 1 + 1, 0, OFFSET( AT9, 0, - 1 * ( 1 ) ) )</f>
        <v>67596.409050000002</v>
      </c>
      <c r="AU10" s="4">
        <f ca="1" xml:space="preserve">  IF( Time!AU37 &lt; 1 + 1, 0, OFFSET( AU9, 0, - 1 * ( 1 ) ) )</f>
        <v>68935.162199999992</v>
      </c>
      <c r="AV10" s="4">
        <f ca="1" xml:space="preserve">  IF( Time!AV37 &lt; 1 + 1, 0, OFFSET( AV9, 0, - 1 * ( 1 ) ) )</f>
        <v>70316.415450000015</v>
      </c>
      <c r="AW10" s="4">
        <f ca="1" xml:space="preserve">  IF( Time!AW37 &lt; 1 + 1, 0, OFFSET( AW9, 0, - 1 * ( 1 ) ) )</f>
        <v>71718.918750000012</v>
      </c>
      <c r="AX10" s="4">
        <f ca="1" xml:space="preserve">  IF( Time!AX37 &lt; 1 + 1, 0, OFFSET( AX9, 0, - 1 * ( 1 ) ) )</f>
        <v>73163.922150000013</v>
      </c>
      <c r="AY10" s="4">
        <f ca="1" xml:space="preserve">  IF( Time!AY37 &lt; 1 + 1, 0, OFFSET( AY9, 0, - 1 * ( 1 ) ) )</f>
        <v>74630.175600000002</v>
      </c>
      <c r="AZ10" s="4">
        <f ca="1" xml:space="preserve">  IF( Time!AZ37 &lt; 1 + 1, 0, OFFSET( AZ9, 0, - 1 * ( 1 ) ) )</f>
        <v>76117.679099999994</v>
      </c>
      <c r="BA10" s="4">
        <f ca="1" xml:space="preserve">  IF( Time!BA37 &lt; 1 + 1, 0, OFFSET( BA9, 0, - 1 * ( 1 ) ) )</f>
        <v>77647.682700000005</v>
      </c>
      <c r="BB10" s="4">
        <f ca="1" xml:space="preserve">  IF( Time!BB37 &lt; 1 + 1, 0, OFFSET( BB9, 0, - 1 * ( 1 ) ) )</f>
        <v>79198.936349999989</v>
      </c>
      <c r="BC10" s="4">
        <f ca="1" xml:space="preserve">  IF( Time!BC37 &lt; 1 + 1, 0, OFFSET( BC9, 0, - 1 * ( 1 ) ) )</f>
        <v>80771.440050000005</v>
      </c>
      <c r="BD10" s="4">
        <f ca="1" xml:space="preserve">  IF( Time!BD37 &lt; 1 + 1, 0, OFFSET( BD9, 0, - 1 * ( 1 ) ) )</f>
        <v>82386.443849999996</v>
      </c>
      <c r="BE10" s="4">
        <f ca="1" xml:space="preserve">  IF( Time!BE37 &lt; 1 + 1, 0, OFFSET( BE9, 0, - 1 * ( 1 ) ) )</f>
        <v>84043.947750000007</v>
      </c>
      <c r="BF10" s="4">
        <f ca="1" xml:space="preserve">  IF( Time!BF37 &lt; 1 + 1, 0, OFFSET( BF9, 0, - 1 * ( 1 ) ) )</f>
        <v>85722.701700000005</v>
      </c>
      <c r="BG10" s="4">
        <f ca="1" xml:space="preserve">  IF( Time!BG37 &lt; 1 + 1, 0, OFFSET( BG9, 0, - 1 * ( 1 ) ) )</f>
        <v>87443.955750000008</v>
      </c>
      <c r="BH10" s="4">
        <f ca="1" xml:space="preserve">  IF( Time!BH37 &lt; 1 + 1, 0, OFFSET( BH9, 0, - 1 * ( 1 ) ) )</f>
        <v>89186.459849999999</v>
      </c>
      <c r="BI10" s="4">
        <f ca="1" xml:space="preserve">  IF( Time!BI37 &lt; 1 + 1, 0, OFFSET( BI9, 0, - 1 * ( 1 ) ) )</f>
        <v>90971.464049999995</v>
      </c>
      <c r="BJ10" s="4">
        <f ca="1" xml:space="preserve">  IF( Time!BJ37 &lt; 1 + 1, 0, OFFSET( BJ9, 0, - 1 * ( 1 ) ) )</f>
        <v>92777.718299999993</v>
      </c>
      <c r="BK10" s="4">
        <f ca="1" xml:space="preserve">  IF( Time!BK37 &lt; 1 + 1, 0, OFFSET( BK9, 0, - 1 * ( 1 ) ) )</f>
        <v>94647.722700000013</v>
      </c>
      <c r="BL10" s="4">
        <f ca="1" xml:space="preserve">  IF( Time!BL37 &lt; 1 + 1, 0, OFFSET( BL9, 0, - 1 * ( 1 ) ) )</f>
        <v>96538.977150000006</v>
      </c>
      <c r="BM10" s="4">
        <f ca="1" xml:space="preserve">  IF( Time!BM37 &lt; 1 + 1, 0, OFFSET( BM9, 0, - 1 * ( 1 ) ) )</f>
        <v>98472.731700000004</v>
      </c>
      <c r="BN10" s="4">
        <f ca="1" xml:space="preserve">  IF( Time!BN37 &lt; 1 + 1, 0, OFFSET( BN9, 0, - 1 * ( 1 ) ) )</f>
        <v>100427.7363</v>
      </c>
      <c r="BO10" s="4">
        <f ca="1" xml:space="preserve">  IF( Time!BO37 &lt; 1 + 1, 0, OFFSET( BO9, 0, - 1 * ( 1 ) ) )</f>
        <v>102446.49105000001</v>
      </c>
      <c r="BP10" s="4">
        <f ca="1" xml:space="preserve">  IF( Time!BP37 &lt; 1 + 1, 0, OFFSET( BP9, 0, - 1 * ( 1 ) ) )</f>
        <v>104486.49584999999</v>
      </c>
      <c r="BQ10" s="4">
        <f ca="1" xml:space="preserve">  IF( Time!BQ37 &lt; 1 + 1, 0, OFFSET( BQ9, 0, - 1 * ( 1 ) ) )</f>
        <v>106590.25080000001</v>
      </c>
    </row>
    <row r="13" spans="1:69">
      <c r="B13" s="28" t="s">
        <v>38</v>
      </c>
    </row>
    <row r="14" spans="1:69" outlineLevel="1">
      <c r="A14" s="21"/>
      <c r="B14" s="21"/>
      <c r="C14" s="33"/>
      <c r="D14" s="34"/>
      <c r="E14" s="3" t="str">
        <f xml:space="preserve">  Expense!E$11</f>
        <v>Cost of sales POS</v>
      </c>
      <c r="F14" s="3">
        <f xml:space="preserve">  Expense!F$11</f>
        <v>0</v>
      </c>
      <c r="G14" s="3" t="str">
        <f xml:space="preserve">  Expense!G$11</f>
        <v>GBP</v>
      </c>
      <c r="H14" s="3">
        <f xml:space="preserve">  Expense!H$11</f>
        <v>308948.10193500004</v>
      </c>
      <c r="I14" s="3">
        <f xml:space="preserve">  Expense!I$11</f>
        <v>0</v>
      </c>
      <c r="J14" s="3">
        <f xml:space="preserve">  Expense!J$11</f>
        <v>0</v>
      </c>
      <c r="K14" s="3">
        <f xml:space="preserve">  Expense!K$11</f>
        <v>0</v>
      </c>
      <c r="L14" s="3">
        <f xml:space="preserve">  Expense!L$11</f>
        <v>0</v>
      </c>
      <c r="M14" s="3">
        <f xml:space="preserve">  Expense!M$11</f>
        <v>0</v>
      </c>
      <c r="N14" s="3">
        <f xml:space="preserve">  Expense!N$11</f>
        <v>21.250050000000002</v>
      </c>
      <c r="O14" s="3">
        <f xml:space="preserve">  Expense!O$11</f>
        <v>31.875074999999999</v>
      </c>
      <c r="P14" s="3">
        <f xml:space="preserve">  Expense!P$11</f>
        <v>48.875115000000001</v>
      </c>
      <c r="Q14" s="3">
        <f xml:space="preserve">  Expense!Q$11</f>
        <v>72.250170000000011</v>
      </c>
      <c r="R14" s="3">
        <f xml:space="preserve">  Expense!R$11</f>
        <v>108.37525500000002</v>
      </c>
      <c r="S14" s="3">
        <f xml:space="preserve">  Expense!S$11</f>
        <v>161.50038000000001</v>
      </c>
      <c r="T14" s="3">
        <f xml:space="preserve">  Expense!T$11</f>
        <v>242.25057000000004</v>
      </c>
      <c r="U14" s="3">
        <f xml:space="preserve">  Expense!U$11</f>
        <v>363.375855</v>
      </c>
      <c r="V14" s="3">
        <f xml:space="preserve">  Expense!V$11</f>
        <v>544.00128000000007</v>
      </c>
      <c r="W14" s="3">
        <f xml:space="preserve">  Expense!W$11</f>
        <v>816.00192000000015</v>
      </c>
      <c r="X14" s="3">
        <f xml:space="preserve">  Expense!X$11</f>
        <v>1226.1278850000001</v>
      </c>
      <c r="Y14" s="3">
        <f xml:space="preserve">  Expense!Y$11</f>
        <v>1838.1293249999999</v>
      </c>
      <c r="Z14" s="3">
        <f xml:space="preserve">  Expense!Z$11</f>
        <v>2020.8797549999999</v>
      </c>
      <c r="AA14" s="3">
        <f xml:space="preserve">  Expense!AA$11</f>
        <v>2224.8802350000001</v>
      </c>
      <c r="AB14" s="3">
        <f xml:space="preserve">  Expense!AB$11</f>
        <v>2445.8807550000001</v>
      </c>
      <c r="AC14" s="3">
        <f xml:space="preserve">  Expense!AC$11</f>
        <v>2690.2563300000002</v>
      </c>
      <c r="AD14" s="3">
        <f xml:space="preserve">  Expense!AD$11</f>
        <v>2960.131965</v>
      </c>
      <c r="AE14" s="3">
        <f xml:space="preserve">  Expense!AE$11</f>
        <v>3255.5076600000002</v>
      </c>
      <c r="AF14" s="3">
        <f xml:space="preserve">  Expense!AF$11</f>
        <v>3582.7584300000003</v>
      </c>
      <c r="AG14" s="3">
        <f xml:space="preserve">  Expense!AG$11</f>
        <v>3939.7592700000009</v>
      </c>
      <c r="AH14" s="3">
        <f xml:space="preserve">  Expense!AH$11</f>
        <v>4335.0101999999997</v>
      </c>
      <c r="AI14" s="3">
        <f xml:space="preserve">  Expense!AI$11</f>
        <v>4768.5112200000003</v>
      </c>
      <c r="AJ14" s="3">
        <f xml:space="preserve">  Expense!AJ$11</f>
        <v>5244.5123400000011</v>
      </c>
      <c r="AK14" s="3">
        <f xml:space="preserve">  Expense!AK$11</f>
        <v>5769.3885750000009</v>
      </c>
      <c r="AL14" s="3">
        <f xml:space="preserve">  Expense!AL$11</f>
        <v>5884.1388450000004</v>
      </c>
      <c r="AM14" s="3">
        <f xml:space="preserve">  Expense!AM$11</f>
        <v>6001.0141200000007</v>
      </c>
      <c r="AN14" s="3">
        <f xml:space="preserve">  Expense!AN$11</f>
        <v>6122.1394050000008</v>
      </c>
      <c r="AO14" s="3">
        <f xml:space="preserve">  Expense!AO$11</f>
        <v>6243.26469</v>
      </c>
      <c r="AP14" s="3">
        <f xml:space="preserve">  Expense!AP$11</f>
        <v>6368.6399849999998</v>
      </c>
      <c r="AQ14" s="3">
        <f xml:space="preserve">  Expense!AQ$11</f>
        <v>6496.1402850000004</v>
      </c>
      <c r="AR14" s="3">
        <f xml:space="preserve">  Expense!AR$11</f>
        <v>6625.76559</v>
      </c>
      <c r="AS14" s="3">
        <f xml:space="preserve">  Expense!AS$11</f>
        <v>6759.6409050000002</v>
      </c>
      <c r="AT14" s="3">
        <f xml:space="preserve">  Expense!AT$11</f>
        <v>6893.5162199999995</v>
      </c>
      <c r="AU14" s="3">
        <f xml:space="preserve">  Expense!AU$11</f>
        <v>7031.6415450000022</v>
      </c>
      <c r="AV14" s="3">
        <f xml:space="preserve">  Expense!AV$11</f>
        <v>7171.8918750000012</v>
      </c>
      <c r="AW14" s="3">
        <f xml:space="preserve">  Expense!AW$11</f>
        <v>7316.3922150000017</v>
      </c>
      <c r="AX14" s="3">
        <f xml:space="preserve">  Expense!AX$11</f>
        <v>7463.0175600000002</v>
      </c>
      <c r="AY14" s="3">
        <f xml:space="preserve">  Expense!AY$11</f>
        <v>7611.7679099999996</v>
      </c>
      <c r="AZ14" s="3">
        <f xml:space="preserve">  Expense!AZ$11</f>
        <v>7764.7682700000005</v>
      </c>
      <c r="BA14" s="3">
        <f xml:space="preserve">  Expense!BA$11</f>
        <v>7919.8936349999994</v>
      </c>
      <c r="BB14" s="3">
        <f xml:space="preserve">  Expense!BB$11</f>
        <v>8077.144005000001</v>
      </c>
      <c r="BC14" s="3">
        <f xml:space="preserve">  Expense!BC$11</f>
        <v>8238.6443849999996</v>
      </c>
      <c r="BD14" s="3">
        <f xml:space="preserve">  Expense!BD$11</f>
        <v>8404.3947750000007</v>
      </c>
      <c r="BE14" s="3">
        <f xml:space="preserve">  Expense!BE$11</f>
        <v>8572.2701700000016</v>
      </c>
      <c r="BF14" s="3">
        <f xml:space="preserve">  Expense!BF$11</f>
        <v>8744.3955750000005</v>
      </c>
      <c r="BG14" s="3">
        <f xml:space="preserve">  Expense!BG$11</f>
        <v>8918.645985000001</v>
      </c>
      <c r="BH14" s="3">
        <f xml:space="preserve">  Expense!BH$11</f>
        <v>9097.1464049999995</v>
      </c>
      <c r="BI14" s="3">
        <f xml:space="preserve">  Expense!BI$11</f>
        <v>9277.7718299999997</v>
      </c>
      <c r="BJ14" s="3">
        <f xml:space="preserve">  Expense!BJ$11</f>
        <v>9464.7722700000013</v>
      </c>
      <c r="BK14" s="3">
        <f xml:space="preserve">  Expense!BK$11</f>
        <v>9653.897715000001</v>
      </c>
      <c r="BL14" s="3">
        <f xml:space="preserve">  Expense!BL$11</f>
        <v>9847.2731700000004</v>
      </c>
      <c r="BM14" s="3">
        <f xml:space="preserve">  Expense!BM$11</f>
        <v>10042.773630000002</v>
      </c>
      <c r="BN14" s="3">
        <f xml:space="preserve">  Expense!BN$11</f>
        <v>10244.649105000002</v>
      </c>
      <c r="BO14" s="3">
        <f xml:space="preserve">  Expense!BO$11</f>
        <v>10448.649584999999</v>
      </c>
      <c r="BP14" s="3">
        <f xml:space="preserve">  Expense!BP$11</f>
        <v>10659.025080000001</v>
      </c>
      <c r="BQ14" s="3">
        <f xml:space="preserve">  Expense!BQ$11</f>
        <v>10871.525580000001</v>
      </c>
    </row>
    <row r="15" spans="1:69" outlineLevel="1">
      <c r="A15" s="21"/>
      <c r="B15" s="21"/>
      <c r="C15" s="33"/>
      <c r="D15" s="34"/>
      <c r="E15" s="3" t="str">
        <f xml:space="preserve">  Expense!E$18</f>
        <v>Operating cost POS</v>
      </c>
      <c r="F15" s="3">
        <f xml:space="preserve">  Expense!F$18</f>
        <v>0</v>
      </c>
      <c r="G15" s="3" t="str">
        <f xml:space="preserve">  Expense!G$18</f>
        <v>GBP</v>
      </c>
      <c r="H15" s="3">
        <f xml:space="preserve">  Expense!H$18</f>
        <v>7838314.0391114522</v>
      </c>
      <c r="I15" s="3">
        <f xml:space="preserve">  Expense!I$18</f>
        <v>0</v>
      </c>
      <c r="J15" s="3">
        <f xml:space="preserve">  Expense!J$18</f>
        <v>15000</v>
      </c>
      <c r="K15" s="3">
        <f xml:space="preserve">  Expense!K$18</f>
        <v>15909.560782921979</v>
      </c>
      <c r="L15" s="3">
        <f xml:space="preserve">  Expense!L$18</f>
        <v>16842.260550275496</v>
      </c>
      <c r="M15" s="3">
        <f xml:space="preserve">  Expense!M$18</f>
        <v>17863.531196427797</v>
      </c>
      <c r="N15" s="3">
        <f xml:space="preserve">  Expense!N$18</f>
        <v>18910.782696224414</v>
      </c>
      <c r="O15" s="3">
        <f xml:space="preserve">  Expense!O$18</f>
        <v>20057.483117214098</v>
      </c>
      <c r="P15" s="3">
        <f xml:space="preserve">  Expense!P$18</f>
        <v>21273.71645371661</v>
      </c>
      <c r="Q15" s="3">
        <f xml:space="preserve">  Expense!Q$18</f>
        <v>22520.890442858123</v>
      </c>
      <c r="R15" s="3">
        <f xml:space="preserve">  Expense!R$18</f>
        <v>23886.49835907853</v>
      </c>
      <c r="S15" s="3">
        <f xml:space="preserve">  Expense!S$18</f>
        <v>25286.84697752172</v>
      </c>
      <c r="T15" s="3">
        <f xml:space="preserve">  Expense!T$18</f>
        <v>26820.175266488579</v>
      </c>
      <c r="U15" s="3">
        <f xml:space="preserve">  Expense!U$18</f>
        <v>28446.480574054716</v>
      </c>
      <c r="V15" s="3">
        <f xml:space="preserve">  Expense!V$18</f>
        <v>30000</v>
      </c>
      <c r="W15" s="3">
        <f xml:space="preserve">  Expense!W$18</f>
        <v>31846.742496093106</v>
      </c>
      <c r="X15" s="3">
        <f xml:space="preserve">  Expense!X$18</f>
        <v>33711.133907496114</v>
      </c>
      <c r="Y15" s="3">
        <f xml:space="preserve">  Expense!Y$18</f>
        <v>35752.409545968796</v>
      </c>
      <c r="Z15" s="3">
        <f xml:space="preserve">  Expense!Z$18</f>
        <v>37845.448898506809</v>
      </c>
      <c r="AA15" s="3">
        <f xml:space="preserve">  Expense!AA$18</f>
        <v>40137.065462801802</v>
      </c>
      <c r="AB15" s="3">
        <f xml:space="preserve">  Expense!AB$18</f>
        <v>42567.443929269888</v>
      </c>
      <c r="AC15" s="3">
        <f xml:space="preserve">  Expense!AC$18</f>
        <v>45059.453178782496</v>
      </c>
      <c r="AD15" s="3">
        <f xml:space="preserve">  Expense!AD$18</f>
        <v>47787.891928696408</v>
      </c>
      <c r="AE15" s="3">
        <f xml:space="preserve">  Expense!AE$18</f>
        <v>50585.519827117947</v>
      </c>
      <c r="AF15" s="3">
        <f xml:space="preserve">  Expense!AF$18</f>
        <v>53679.772568595283</v>
      </c>
      <c r="AG15" s="3">
        <f xml:space="preserve">  Expense!AG$18</f>
        <v>56931.715547066451</v>
      </c>
      <c r="AH15" s="3">
        <f xml:space="preserve">  Expense!AH$18</f>
        <v>60037.958015230455</v>
      </c>
      <c r="AI15" s="3">
        <f xml:space="preserve">  Expense!AI$18</f>
        <v>63675.082516081995</v>
      </c>
      <c r="AJ15" s="3">
        <f xml:space="preserve">  Expense!AJ$18</f>
        <v>67404.537462923094</v>
      </c>
      <c r="AK15" s="3">
        <f xml:space="preserve">  Expense!AK$18</f>
        <v>71487.932414709605</v>
      </c>
      <c r="AL15" s="3">
        <f xml:space="preserve">  Expense!AL$18</f>
        <v>75674.986638253729</v>
      </c>
      <c r="AM15" s="3">
        <f xml:space="preserve">  Expense!AM$18</f>
        <v>80259.408845514379</v>
      </c>
      <c r="AN15" s="3">
        <f xml:space="preserve">  Expense!AN$18</f>
        <v>85121.557259386624</v>
      </c>
      <c r="AO15" s="3">
        <f xml:space="preserve">  Expense!AO$18</f>
        <v>90107.134038555465</v>
      </c>
      <c r="AP15" s="3">
        <f xml:space="preserve">  Expense!AP$18</f>
        <v>95565.861745950227</v>
      </c>
      <c r="AQ15" s="3">
        <f xml:space="preserve">  Expense!AQ$18</f>
        <v>101163.16231870653</v>
      </c>
      <c r="AR15" s="3">
        <f xml:space="preserve">  Expense!AR$18</f>
        <v>107339.84218262923</v>
      </c>
      <c r="AS15" s="3">
        <f xml:space="preserve">  Expense!AS$18</f>
        <v>113844.06221152061</v>
      </c>
      <c r="AT15" s="3">
        <f xml:space="preserve">  Expense!AT$18</f>
        <v>120056.9455139753</v>
      </c>
      <c r="AU15" s="3">
        <f xml:space="preserve">  Expense!AU$18</f>
        <v>127331.75395174926</v>
      </c>
      <c r="AV15" s="3">
        <f xml:space="preserve">  Expense!AV$18</f>
        <v>134791.3359383335</v>
      </c>
      <c r="AW15" s="3">
        <f xml:space="preserve">  Expense!AW$18</f>
        <v>142958.96958772425</v>
      </c>
      <c r="AX15" s="3">
        <f xml:space="preserve">  Expense!AX$18</f>
        <v>151334.05373807176</v>
      </c>
      <c r="AY15" s="3">
        <f xml:space="preserve">  Expense!AY$18</f>
        <v>160504.08756113038</v>
      </c>
      <c r="AZ15" s="3">
        <f xml:space="preserve">  Expense!AZ$18</f>
        <v>170229.77636229189</v>
      </c>
      <c r="BA15" s="3">
        <f xml:space="preserve">  Expense!BA$18</f>
        <v>180202.48885483807</v>
      </c>
      <c r="BB15" s="3">
        <f xml:space="preserve">  Expense!BB$18</f>
        <v>191121.79536240239</v>
      </c>
      <c r="BC15" s="3">
        <f xml:space="preserve">  Expense!BC$18</f>
        <v>202318.44237057338</v>
      </c>
      <c r="BD15" s="3">
        <f xml:space="preserve">  Expense!BD$18</f>
        <v>214656.03566074005</v>
      </c>
      <c r="BE15" s="3">
        <f xml:space="preserve">  Expense!BE$18</f>
        <v>227664.87644272437</v>
      </c>
      <c r="BF15" s="3">
        <f xml:space="preserve">  Expense!BF$18</f>
        <v>240091.12097560786</v>
      </c>
      <c r="BG15" s="3">
        <f xml:space="preserve">  Expense!BG$18</f>
        <v>254641.40909737386</v>
      </c>
      <c r="BH15" s="3">
        <f xml:space="preserve">  Expense!BH$18</f>
        <v>269561.37956191454</v>
      </c>
      <c r="BI15" s="3">
        <f xml:space="preserve">  Expense!BI$18</f>
        <v>285897.65940095537</v>
      </c>
      <c r="BJ15" s="3">
        <f xml:space="preserve">  Expense!BJ$18</f>
        <v>302648.99866373983</v>
      </c>
      <c r="BK15" s="3">
        <f xml:space="preserve">  Expense!BK$18</f>
        <v>320990.49381119572</v>
      </c>
      <c r="BL15" s="3">
        <f xml:space="preserve">  Expense!BL$18</f>
        <v>340443.54209687264</v>
      </c>
      <c r="BM15" s="3">
        <f xml:space="preserve">  Expense!BM$18</f>
        <v>360390.83822177985</v>
      </c>
      <c r="BN15" s="3">
        <f xml:space="preserve">  Expense!BN$18</f>
        <v>382231.67311506352</v>
      </c>
      <c r="BO15" s="3">
        <f xml:space="preserve">  Expense!BO$18</f>
        <v>404627.42286253662</v>
      </c>
      <c r="BP15" s="3">
        <f xml:space="preserve">  Expense!BP$18</f>
        <v>428624.1796446162</v>
      </c>
      <c r="BQ15" s="3">
        <f xml:space="preserve">  Expense!BQ$18</f>
        <v>454590.41095860163</v>
      </c>
    </row>
    <row r="16" spans="1:69" outlineLevel="1">
      <c r="E16" s="52" t="s">
        <v>130</v>
      </c>
      <c r="G16" s="52" t="s">
        <v>144</v>
      </c>
      <c r="H16" s="2">
        <f t="shared" ref="H16:H17" ca="1" si="0" xml:space="preserve"> SUM( J16:BQ16 )</f>
        <v>7681800.204507851</v>
      </c>
      <c r="J16" s="2">
        <f ca="1" xml:space="preserve">  IF( Time!J37 &lt; 1 + 1, 0, OFFSET( J14, 0, - 1 * ( 1 ) ) ) + IF( Time!J37 &lt; 1 + 1, 0, OFFSET( J15, 0, - 1 * ( 1 ) ) )</f>
        <v>0</v>
      </c>
      <c r="K16" s="2">
        <f ca="1" xml:space="preserve">  IF( Time!K37 &lt; 1 + 1, 0, OFFSET( K14, 0, - 1 * ( 1 ) ) ) + IF( Time!K37 &lt; 1 + 1, 0, OFFSET( K15, 0, - 1 * ( 1 ) ) )</f>
        <v>15000</v>
      </c>
      <c r="L16" s="2">
        <f ca="1" xml:space="preserve">  IF( Time!L37 &lt; 1 + 1, 0, OFFSET( L14, 0, - 1 * ( 1 ) ) ) + IF( Time!L37 &lt; 1 + 1, 0, OFFSET( L15, 0, - 1 * ( 1 ) ) )</f>
        <v>15909.560782921979</v>
      </c>
      <c r="M16" s="2">
        <f ca="1" xml:space="preserve">  IF( Time!M37 &lt; 1 + 1, 0, OFFSET( M14, 0, - 1 * ( 1 ) ) ) + IF( Time!M37 &lt; 1 + 1, 0, OFFSET( M15, 0, - 1 * ( 1 ) ) )</f>
        <v>16842.260550275496</v>
      </c>
      <c r="N16" s="2">
        <f ca="1" xml:space="preserve">  IF( Time!N37 &lt; 1 + 1, 0, OFFSET( N14, 0, - 1 * ( 1 ) ) ) + IF( Time!N37 &lt; 1 + 1, 0, OFFSET( N15, 0, - 1 * ( 1 ) ) )</f>
        <v>17863.531196427797</v>
      </c>
      <c r="O16" s="2">
        <f ca="1" xml:space="preserve">  IF( Time!O37 &lt; 1 + 1, 0, OFFSET( O14, 0, - 1 * ( 1 ) ) ) + IF( Time!O37 &lt; 1 + 1, 0, OFFSET( O15, 0, - 1 * ( 1 ) ) )</f>
        <v>18932.032746224413</v>
      </c>
      <c r="P16" s="2">
        <f ca="1" xml:space="preserve">  IF( Time!P37 &lt; 1 + 1, 0, OFFSET( P14, 0, - 1 * ( 1 ) ) ) + IF( Time!P37 &lt; 1 + 1, 0, OFFSET( P15, 0, - 1 * ( 1 ) ) )</f>
        <v>20089.358192214098</v>
      </c>
      <c r="Q16" s="2">
        <f ca="1" xml:space="preserve">  IF( Time!Q37 &lt; 1 + 1, 0, OFFSET( Q14, 0, - 1 * ( 1 ) ) ) + IF( Time!Q37 &lt; 1 + 1, 0, OFFSET( Q15, 0, - 1 * ( 1 ) ) )</f>
        <v>21322.591568716609</v>
      </c>
      <c r="R16" s="2">
        <f ca="1" xml:space="preserve">  IF( Time!R37 &lt; 1 + 1, 0, OFFSET( R14, 0, - 1 * ( 1 ) ) ) + IF( Time!R37 &lt; 1 + 1, 0, OFFSET( R15, 0, - 1 * ( 1 ) ) )</f>
        <v>22593.140612858122</v>
      </c>
      <c r="S16" s="2">
        <f ca="1" xml:space="preserve">  IF( Time!S37 &lt; 1 + 1, 0, OFFSET( S14, 0, - 1 * ( 1 ) ) ) + IF( Time!S37 &lt; 1 + 1, 0, OFFSET( S15, 0, - 1 * ( 1 ) ) )</f>
        <v>23994.873614078529</v>
      </c>
      <c r="T16" s="2">
        <f ca="1" xml:space="preserve">  IF( Time!T37 &lt; 1 + 1, 0, OFFSET( T14, 0, - 1 * ( 1 ) ) ) + IF( Time!T37 &lt; 1 + 1, 0, OFFSET( T15, 0, - 1 * ( 1 ) ) )</f>
        <v>25448.347357521721</v>
      </c>
      <c r="U16" s="2">
        <f ca="1" xml:space="preserve">  IF( Time!U37 &lt; 1 + 1, 0, OFFSET( U14, 0, - 1 * ( 1 ) ) ) + IF( Time!U37 &lt; 1 + 1, 0, OFFSET( U15, 0, - 1 * ( 1 ) ) )</f>
        <v>27062.425836488579</v>
      </c>
      <c r="V16" s="2">
        <f ca="1" xml:space="preserve">  IF( Time!V37 &lt; 1 + 1, 0, OFFSET( V14, 0, - 1 * ( 1 ) ) ) + IF( Time!V37 &lt; 1 + 1, 0, OFFSET( V15, 0, - 1 * ( 1 ) ) )</f>
        <v>28809.856429054715</v>
      </c>
      <c r="W16" s="2">
        <f ca="1" xml:space="preserve">  IF( Time!W37 &lt; 1 + 1, 0, OFFSET( W14, 0, - 1 * ( 1 ) ) ) + IF( Time!W37 &lt; 1 + 1, 0, OFFSET( W15, 0, - 1 * ( 1 ) ) )</f>
        <v>30544.00128</v>
      </c>
      <c r="X16" s="2">
        <f ca="1" xml:space="preserve">  IF( Time!X37 &lt; 1 + 1, 0, OFFSET( X14, 0, - 1 * ( 1 ) ) ) + IF( Time!X37 &lt; 1 + 1, 0, OFFSET( X15, 0, - 1 * ( 1 ) ) )</f>
        <v>32662.744416093105</v>
      </c>
      <c r="Y16" s="2">
        <f ca="1" xml:space="preserve">  IF( Time!Y37 &lt; 1 + 1, 0, OFFSET( Y14, 0, - 1 * ( 1 ) ) ) + IF( Time!Y37 &lt; 1 + 1, 0, OFFSET( Y15, 0, - 1 * ( 1 ) ) )</f>
        <v>34937.261792496116</v>
      </c>
      <c r="Z16" s="2">
        <f ca="1" xml:space="preserve">  IF( Time!Z37 &lt; 1 + 1, 0, OFFSET( Z14, 0, - 1 * ( 1 ) ) ) + IF( Time!Z37 &lt; 1 + 1, 0, OFFSET( Z15, 0, - 1 * ( 1 ) ) )</f>
        <v>37590.538870968798</v>
      </c>
      <c r="AA16" s="2">
        <f ca="1" xml:space="preserve">  IF( Time!AA37 &lt; 1 + 1, 0, OFFSET( AA14, 0, - 1 * ( 1 ) ) ) + IF( Time!AA37 &lt; 1 + 1, 0, OFFSET( AA15, 0, - 1 * ( 1 ) ) )</f>
        <v>39866.328653506811</v>
      </c>
      <c r="AB16" s="2">
        <f ca="1" xml:space="preserve">  IF( Time!AB37 &lt; 1 + 1, 0, OFFSET( AB14, 0, - 1 * ( 1 ) ) ) + IF( Time!AB37 &lt; 1 + 1, 0, OFFSET( AB15, 0, - 1 * ( 1 ) ) )</f>
        <v>42361.945697801799</v>
      </c>
      <c r="AC16" s="2">
        <f ca="1" xml:space="preserve">  IF( Time!AC37 &lt; 1 + 1, 0, OFFSET( AC14, 0, - 1 * ( 1 ) ) ) + IF( Time!AC37 &lt; 1 + 1, 0, OFFSET( AC15, 0, - 1 * ( 1 ) ) )</f>
        <v>45013.324684269886</v>
      </c>
      <c r="AD16" s="2">
        <f ca="1" xml:space="preserve">  IF( Time!AD37 &lt; 1 + 1, 0, OFFSET( AD14, 0, - 1 * ( 1 ) ) ) + IF( Time!AD37 &lt; 1 + 1, 0, OFFSET( AD15, 0, - 1 * ( 1 ) ) )</f>
        <v>47749.7095087825</v>
      </c>
      <c r="AE16" s="2">
        <f ca="1" xml:space="preserve">  IF( Time!AE37 &lt; 1 + 1, 0, OFFSET( AE14, 0, - 1 * ( 1 ) ) ) + IF( Time!AE37 &lt; 1 + 1, 0, OFFSET( AE15, 0, - 1 * ( 1 ) ) )</f>
        <v>50748.023893696409</v>
      </c>
      <c r="AF16" s="2">
        <f ca="1" xml:space="preserve">  IF( Time!AF37 &lt; 1 + 1, 0, OFFSET( AF14, 0, - 1 * ( 1 ) ) ) + IF( Time!AF37 &lt; 1 + 1, 0, OFFSET( AF15, 0, - 1 * ( 1 ) ) )</f>
        <v>53841.02748711795</v>
      </c>
      <c r="AG16" s="2">
        <f ca="1" xml:space="preserve">  IF( Time!AG37 &lt; 1 + 1, 0, OFFSET( AG14, 0, - 1 * ( 1 ) ) ) + IF( Time!AG37 &lt; 1 + 1, 0, OFFSET( AG15, 0, - 1 * ( 1 ) ) )</f>
        <v>57262.530998595284</v>
      </c>
      <c r="AH16" s="2">
        <f ca="1" xml:space="preserve">  IF( Time!AH37 &lt; 1 + 1, 0, OFFSET( AH14, 0, - 1 * ( 1 ) ) ) + IF( Time!AH37 &lt; 1 + 1, 0, OFFSET( AH15, 0, - 1 * ( 1 ) ) )</f>
        <v>60871.474817066453</v>
      </c>
      <c r="AI16" s="2">
        <f ca="1" xml:space="preserve">  IF( Time!AI37 &lt; 1 + 1, 0, OFFSET( AI14, 0, - 1 * ( 1 ) ) ) + IF( Time!AI37 &lt; 1 + 1, 0, OFFSET( AI15, 0, - 1 * ( 1 ) ) )</f>
        <v>64372.968215230452</v>
      </c>
      <c r="AJ16" s="2">
        <f ca="1" xml:space="preserve">  IF( Time!AJ37 &lt; 1 + 1, 0, OFFSET( AJ14, 0, - 1 * ( 1 ) ) ) + IF( Time!AJ37 &lt; 1 + 1, 0, OFFSET( AJ15, 0, - 1 * ( 1 ) ) )</f>
        <v>68443.593736081995</v>
      </c>
      <c r="AK16" s="2">
        <f ca="1" xml:space="preserve">  IF( Time!AK37 &lt; 1 + 1, 0, OFFSET( AK14, 0, - 1 * ( 1 ) ) ) + IF( Time!AK37 &lt; 1 + 1, 0, OFFSET( AK15, 0, - 1 * ( 1 ) ) )</f>
        <v>72649.049802923095</v>
      </c>
      <c r="AL16" s="2">
        <f ca="1" xml:space="preserve">  IF( Time!AL37 &lt; 1 + 1, 0, OFFSET( AL14, 0, - 1 * ( 1 ) ) ) + IF( Time!AL37 &lt; 1 + 1, 0, OFFSET( AL15, 0, - 1 * ( 1 ) ) )</f>
        <v>77257.320989709609</v>
      </c>
      <c r="AM16" s="2">
        <f ca="1" xml:space="preserve">  IF( Time!AM37 &lt; 1 + 1, 0, OFFSET( AM14, 0, - 1 * ( 1 ) ) ) + IF( Time!AM37 &lt; 1 + 1, 0, OFFSET( AM15, 0, - 1 * ( 1 ) ) )</f>
        <v>81559.125483253723</v>
      </c>
      <c r="AN16" s="2">
        <f ca="1" xml:space="preserve">  IF( Time!AN37 &lt; 1 + 1, 0, OFFSET( AN14, 0, - 1 * ( 1 ) ) ) + IF( Time!AN37 &lt; 1 + 1, 0, OFFSET( AN15, 0, - 1 * ( 1 ) ) )</f>
        <v>86260.422965514386</v>
      </c>
      <c r="AO16" s="2">
        <f ca="1" xml:space="preserve">  IF( Time!AO37 &lt; 1 + 1, 0, OFFSET( AO14, 0, - 1 * ( 1 ) ) ) + IF( Time!AO37 &lt; 1 + 1, 0, OFFSET( AO15, 0, - 1 * ( 1 ) ) )</f>
        <v>91243.696664386618</v>
      </c>
      <c r="AP16" s="2">
        <f ca="1" xml:space="preserve">  IF( Time!AP37 &lt; 1 + 1, 0, OFFSET( AP14, 0, - 1 * ( 1 ) ) ) + IF( Time!AP37 &lt; 1 + 1, 0, OFFSET( AP15, 0, - 1 * ( 1 ) ) )</f>
        <v>96350.398728555461</v>
      </c>
      <c r="AQ16" s="2">
        <f ca="1" xml:space="preserve">  IF( Time!AQ37 &lt; 1 + 1, 0, OFFSET( AQ14, 0, - 1 * ( 1 ) ) ) + IF( Time!AQ37 &lt; 1 + 1, 0, OFFSET( AQ15, 0, - 1 * ( 1 ) ) )</f>
        <v>101934.50173095023</v>
      </c>
      <c r="AR16" s="2">
        <f ca="1" xml:space="preserve">  IF( Time!AR37 &lt; 1 + 1, 0, OFFSET( AR14, 0, - 1 * ( 1 ) ) ) + IF( Time!AR37 &lt; 1 + 1, 0, OFFSET( AR15, 0, - 1 * ( 1 ) ) )</f>
        <v>107659.30260370653</v>
      </c>
      <c r="AS16" s="2">
        <f ca="1" xml:space="preserve">  IF( Time!AS37 &lt; 1 + 1, 0, OFFSET( AS14, 0, - 1 * ( 1 ) ) ) + IF( Time!AS37 &lt; 1 + 1, 0, OFFSET( AS15, 0, - 1 * ( 1 ) ) )</f>
        <v>113965.60777262923</v>
      </c>
      <c r="AT16" s="2">
        <f ca="1" xml:space="preserve">  IF( Time!AT37 &lt; 1 + 1, 0, OFFSET( AT14, 0, - 1 * ( 1 ) ) ) + IF( Time!AT37 &lt; 1 + 1, 0, OFFSET( AT15, 0, - 1 * ( 1 ) ) )</f>
        <v>120603.7031165206</v>
      </c>
      <c r="AU16" s="2">
        <f ca="1" xml:space="preserve">  IF( Time!AU37 &lt; 1 + 1, 0, OFFSET( AU14, 0, - 1 * ( 1 ) ) ) + IF( Time!AU37 &lt; 1 + 1, 0, OFFSET( AU15, 0, - 1 * ( 1 ) ) )</f>
        <v>126950.4617339753</v>
      </c>
      <c r="AV16" s="2">
        <f ca="1" xml:space="preserve">  IF( Time!AV37 &lt; 1 + 1, 0, OFFSET( AV14, 0, - 1 * ( 1 ) ) ) + IF( Time!AV37 &lt; 1 + 1, 0, OFFSET( AV15, 0, - 1 * ( 1 ) ) )</f>
        <v>134363.39549674926</v>
      </c>
      <c r="AW16" s="2">
        <f ca="1" xml:space="preserve">  IF( Time!AW37 &lt; 1 + 1, 0, OFFSET( AW14, 0, - 1 * ( 1 ) ) ) + IF( Time!AW37 &lt; 1 + 1, 0, OFFSET( AW15, 0, - 1 * ( 1 ) ) )</f>
        <v>141963.22781333351</v>
      </c>
      <c r="AX16" s="2">
        <f ca="1" xml:space="preserve">  IF( Time!AX37 &lt; 1 + 1, 0, OFFSET( AX14, 0, - 1 * ( 1 ) ) ) + IF( Time!AX37 &lt; 1 + 1, 0, OFFSET( AX15, 0, - 1 * ( 1 ) ) )</f>
        <v>150275.36180272425</v>
      </c>
      <c r="AY16" s="2">
        <f ca="1" xml:space="preserve">  IF( Time!AY37 &lt; 1 + 1, 0, OFFSET( AY14, 0, - 1 * ( 1 ) ) ) + IF( Time!AY37 &lt; 1 + 1, 0, OFFSET( AY15, 0, - 1 * ( 1 ) ) )</f>
        <v>158797.07129807177</v>
      </c>
      <c r="AZ16" s="2">
        <f ca="1" xml:space="preserve">  IF( Time!AZ37 &lt; 1 + 1, 0, OFFSET( AZ14, 0, - 1 * ( 1 ) ) ) + IF( Time!AZ37 &lt; 1 + 1, 0, OFFSET( AZ15, 0, - 1 * ( 1 ) ) )</f>
        <v>168115.85547113037</v>
      </c>
      <c r="BA16" s="2">
        <f ca="1" xml:space="preserve">  IF( Time!BA37 &lt; 1 + 1, 0, OFFSET( BA14, 0, - 1 * ( 1 ) ) ) + IF( Time!BA37 &lt; 1 + 1, 0, OFFSET( BA15, 0, - 1 * ( 1 ) ) )</f>
        <v>177994.54463229189</v>
      </c>
      <c r="BB16" s="2">
        <f ca="1" xml:space="preserve">  IF( Time!BB37 &lt; 1 + 1, 0, OFFSET( BB14, 0, - 1 * ( 1 ) ) ) + IF( Time!BB37 &lt; 1 + 1, 0, OFFSET( BB15, 0, - 1 * ( 1 ) ) )</f>
        <v>188122.38248983806</v>
      </c>
      <c r="BC16" s="2">
        <f ca="1" xml:space="preserve">  IF( Time!BC37 &lt; 1 + 1, 0, OFFSET( BC14, 0, - 1 * ( 1 ) ) ) + IF( Time!BC37 &lt; 1 + 1, 0, OFFSET( BC15, 0, - 1 * ( 1 ) ) )</f>
        <v>199198.9393674024</v>
      </c>
      <c r="BD16" s="2">
        <f ca="1" xml:space="preserve">  IF( Time!BD37 &lt; 1 + 1, 0, OFFSET( BD14, 0, - 1 * ( 1 ) ) ) + IF( Time!BD37 &lt; 1 + 1, 0, OFFSET( BD15, 0, - 1 * ( 1 ) ) )</f>
        <v>210557.08675557337</v>
      </c>
      <c r="BE16" s="2">
        <f ca="1" xml:space="preserve">  IF( Time!BE37 &lt; 1 + 1, 0, OFFSET( BE14, 0, - 1 * ( 1 ) ) ) + IF( Time!BE37 &lt; 1 + 1, 0, OFFSET( BE15, 0, - 1 * ( 1 ) ) )</f>
        <v>223060.43043574004</v>
      </c>
      <c r="BF16" s="2">
        <f ca="1" xml:space="preserve">  IF( Time!BF37 &lt; 1 + 1, 0, OFFSET( BF14, 0, - 1 * ( 1 ) ) ) + IF( Time!BF37 &lt; 1 + 1, 0, OFFSET( BF15, 0, - 1 * ( 1 ) ) )</f>
        <v>236237.14661272438</v>
      </c>
      <c r="BG16" s="2">
        <f ca="1" xml:space="preserve">  IF( Time!BG37 &lt; 1 + 1, 0, OFFSET( BG14, 0, - 1 * ( 1 ) ) ) + IF( Time!BG37 &lt; 1 + 1, 0, OFFSET( BG15, 0, - 1 * ( 1 ) ) )</f>
        <v>248835.51655060786</v>
      </c>
      <c r="BH16" s="2">
        <f ca="1" xml:space="preserve">  IF( Time!BH37 &lt; 1 + 1, 0, OFFSET( BH14, 0, - 1 * ( 1 ) ) ) + IF( Time!BH37 &lt; 1 + 1, 0, OFFSET( BH15, 0, - 1 * ( 1 ) ) )</f>
        <v>263560.05508237384</v>
      </c>
      <c r="BI16" s="2">
        <f ca="1" xml:space="preserve">  IF( Time!BI37 &lt; 1 + 1, 0, OFFSET( BI14, 0, - 1 * ( 1 ) ) ) + IF( Time!BI37 &lt; 1 + 1, 0, OFFSET( BI15, 0, - 1 * ( 1 ) ) )</f>
        <v>278658.52596691455</v>
      </c>
      <c r="BJ16" s="2">
        <f ca="1" xml:space="preserve">  IF( Time!BJ37 &lt; 1 + 1, 0, OFFSET( BJ14, 0, - 1 * ( 1 ) ) ) + IF( Time!BJ37 &lt; 1 + 1, 0, OFFSET( BJ15, 0, - 1 * ( 1 ) ) )</f>
        <v>295175.43123095535</v>
      </c>
      <c r="BK16" s="2">
        <f ca="1" xml:space="preserve">  IF( Time!BK37 &lt; 1 + 1, 0, OFFSET( BK14, 0, - 1 * ( 1 ) ) ) + IF( Time!BK37 &lt; 1 + 1, 0, OFFSET( BK15, 0, - 1 * ( 1 ) ) )</f>
        <v>312113.77093373984</v>
      </c>
      <c r="BL16" s="2">
        <f ca="1" xml:space="preserve">  IF( Time!BL37 &lt; 1 + 1, 0, OFFSET( BL14, 0, - 1 * ( 1 ) ) ) + IF( Time!BL37 &lt; 1 + 1, 0, OFFSET( BL15, 0, - 1 * ( 1 ) ) )</f>
        <v>330644.39152619574</v>
      </c>
      <c r="BM16" s="2">
        <f ca="1" xml:space="preserve">  IF( Time!BM37 &lt; 1 + 1, 0, OFFSET( BM14, 0, - 1 * ( 1 ) ) ) + IF( Time!BM37 &lt; 1 + 1, 0, OFFSET( BM15, 0, - 1 * ( 1 ) ) )</f>
        <v>350290.81526687264</v>
      </c>
      <c r="BN16" s="2">
        <f ca="1" xml:space="preserve">  IF( Time!BN37 &lt; 1 + 1, 0, OFFSET( BN14, 0, - 1 * ( 1 ) ) ) + IF( Time!BN37 &lt; 1 + 1, 0, OFFSET( BN15, 0, - 1 * ( 1 ) ) )</f>
        <v>370433.61185177986</v>
      </c>
      <c r="BO16" s="2">
        <f ca="1" xml:space="preserve">  IF( Time!BO37 &lt; 1 + 1, 0, OFFSET( BO14, 0, - 1 * ( 1 ) ) ) + IF( Time!BO37 &lt; 1 + 1, 0, OFFSET( BO15, 0, - 1 * ( 1 ) ) )</f>
        <v>392476.32222006354</v>
      </c>
      <c r="BP16" s="2">
        <f ca="1" xml:space="preserve">  IF( Time!BP37 &lt; 1 + 1, 0, OFFSET( BP14, 0, - 1 * ( 1 ) ) ) + IF( Time!BP37 &lt; 1 + 1, 0, OFFSET( BP15, 0, - 1 * ( 1 ) ) )</f>
        <v>415076.07244753663</v>
      </c>
      <c r="BQ16" s="2">
        <f ca="1" xml:space="preserve">  IF( Time!BQ37 &lt; 1 + 1, 0, OFFSET( BQ14, 0, - 1 * ( 1 ) ) ) + IF( Time!BQ37 &lt; 1 + 1, 0, OFFSET( BQ15, 0, - 1 * ( 1 ) ) )</f>
        <v>439283.2047246162</v>
      </c>
    </row>
    <row r="17" spans="1:69" outlineLevel="1">
      <c r="A17" s="36"/>
      <c r="B17" s="36"/>
      <c r="C17" s="56"/>
      <c r="D17" s="57"/>
      <c r="E17" s="24" t="str">
        <f xml:space="preserve"> LEFT($E$16, LEN($E$16) - 3 )</f>
        <v xml:space="preserve">Cash outflow from operations </v>
      </c>
      <c r="F17" s="24"/>
      <c r="G17" s="24" t="str">
        <f xml:space="preserve"> G$16</f>
        <v>GBP</v>
      </c>
      <c r="H17" s="4">
        <f t="shared" ca="1" si="0"/>
        <v>-7681800.204507851</v>
      </c>
      <c r="I17" s="24"/>
      <c r="J17" s="4">
        <f t="shared" ref="J17:BQ17" ca="1" si="1" xml:space="preserve"> -1 * J16</f>
        <v>0</v>
      </c>
      <c r="K17" s="4">
        <f t="shared" ca="1" si="1"/>
        <v>-15000</v>
      </c>
      <c r="L17" s="4">
        <f t="shared" ca="1" si="1"/>
        <v>-15909.560782921979</v>
      </c>
      <c r="M17" s="4">
        <f t="shared" ca="1" si="1"/>
        <v>-16842.260550275496</v>
      </c>
      <c r="N17" s="4">
        <f t="shared" ca="1" si="1"/>
        <v>-17863.531196427797</v>
      </c>
      <c r="O17" s="4">
        <f t="shared" ca="1" si="1"/>
        <v>-18932.032746224413</v>
      </c>
      <c r="P17" s="4">
        <f t="shared" ca="1" si="1"/>
        <v>-20089.358192214098</v>
      </c>
      <c r="Q17" s="4">
        <f t="shared" ca="1" si="1"/>
        <v>-21322.591568716609</v>
      </c>
      <c r="R17" s="4">
        <f t="shared" ca="1" si="1"/>
        <v>-22593.140612858122</v>
      </c>
      <c r="S17" s="4">
        <f t="shared" ca="1" si="1"/>
        <v>-23994.873614078529</v>
      </c>
      <c r="T17" s="4">
        <f t="shared" ca="1" si="1"/>
        <v>-25448.347357521721</v>
      </c>
      <c r="U17" s="4">
        <f t="shared" ca="1" si="1"/>
        <v>-27062.425836488579</v>
      </c>
      <c r="V17" s="4">
        <f t="shared" ca="1" si="1"/>
        <v>-28809.856429054715</v>
      </c>
      <c r="W17" s="4">
        <f t="shared" ca="1" si="1"/>
        <v>-30544.00128</v>
      </c>
      <c r="X17" s="4">
        <f t="shared" ca="1" si="1"/>
        <v>-32662.744416093105</v>
      </c>
      <c r="Y17" s="4">
        <f t="shared" ca="1" si="1"/>
        <v>-34937.261792496116</v>
      </c>
      <c r="Z17" s="4">
        <f t="shared" ca="1" si="1"/>
        <v>-37590.538870968798</v>
      </c>
      <c r="AA17" s="4">
        <f t="shared" ca="1" si="1"/>
        <v>-39866.328653506811</v>
      </c>
      <c r="AB17" s="4">
        <f t="shared" ca="1" si="1"/>
        <v>-42361.945697801799</v>
      </c>
      <c r="AC17" s="4">
        <f t="shared" ca="1" si="1"/>
        <v>-45013.324684269886</v>
      </c>
      <c r="AD17" s="4">
        <f t="shared" ca="1" si="1"/>
        <v>-47749.7095087825</v>
      </c>
      <c r="AE17" s="4">
        <f t="shared" ca="1" si="1"/>
        <v>-50748.023893696409</v>
      </c>
      <c r="AF17" s="4">
        <f t="shared" ca="1" si="1"/>
        <v>-53841.02748711795</v>
      </c>
      <c r="AG17" s="4">
        <f t="shared" ca="1" si="1"/>
        <v>-57262.530998595284</v>
      </c>
      <c r="AH17" s="4">
        <f t="shared" ca="1" si="1"/>
        <v>-60871.474817066453</v>
      </c>
      <c r="AI17" s="4">
        <f t="shared" ca="1" si="1"/>
        <v>-64372.968215230452</v>
      </c>
      <c r="AJ17" s="4">
        <f t="shared" ca="1" si="1"/>
        <v>-68443.593736081995</v>
      </c>
      <c r="AK17" s="4">
        <f t="shared" ca="1" si="1"/>
        <v>-72649.049802923095</v>
      </c>
      <c r="AL17" s="4">
        <f t="shared" ca="1" si="1"/>
        <v>-77257.320989709609</v>
      </c>
      <c r="AM17" s="4">
        <f t="shared" ca="1" si="1"/>
        <v>-81559.125483253723</v>
      </c>
      <c r="AN17" s="4">
        <f t="shared" ca="1" si="1"/>
        <v>-86260.422965514386</v>
      </c>
      <c r="AO17" s="4">
        <f t="shared" ca="1" si="1"/>
        <v>-91243.696664386618</v>
      </c>
      <c r="AP17" s="4">
        <f t="shared" ca="1" si="1"/>
        <v>-96350.398728555461</v>
      </c>
      <c r="AQ17" s="4">
        <f t="shared" ca="1" si="1"/>
        <v>-101934.50173095023</v>
      </c>
      <c r="AR17" s="4">
        <f t="shared" ca="1" si="1"/>
        <v>-107659.30260370653</v>
      </c>
      <c r="AS17" s="4">
        <f t="shared" ca="1" si="1"/>
        <v>-113965.60777262923</v>
      </c>
      <c r="AT17" s="4">
        <f t="shared" ca="1" si="1"/>
        <v>-120603.7031165206</v>
      </c>
      <c r="AU17" s="4">
        <f t="shared" ca="1" si="1"/>
        <v>-126950.4617339753</v>
      </c>
      <c r="AV17" s="4">
        <f t="shared" ca="1" si="1"/>
        <v>-134363.39549674926</v>
      </c>
      <c r="AW17" s="4">
        <f t="shared" ca="1" si="1"/>
        <v>-141963.22781333351</v>
      </c>
      <c r="AX17" s="4">
        <f t="shared" ca="1" si="1"/>
        <v>-150275.36180272425</v>
      </c>
      <c r="AY17" s="4">
        <f t="shared" ca="1" si="1"/>
        <v>-158797.07129807177</v>
      </c>
      <c r="AZ17" s="4">
        <f t="shared" ca="1" si="1"/>
        <v>-168115.85547113037</v>
      </c>
      <c r="BA17" s="4">
        <f t="shared" ca="1" si="1"/>
        <v>-177994.54463229189</v>
      </c>
      <c r="BB17" s="4">
        <f t="shared" ca="1" si="1"/>
        <v>-188122.38248983806</v>
      </c>
      <c r="BC17" s="4">
        <f t="shared" ca="1" si="1"/>
        <v>-199198.9393674024</v>
      </c>
      <c r="BD17" s="4">
        <f t="shared" ca="1" si="1"/>
        <v>-210557.08675557337</v>
      </c>
      <c r="BE17" s="4">
        <f t="shared" ca="1" si="1"/>
        <v>-223060.43043574004</v>
      </c>
      <c r="BF17" s="4">
        <f t="shared" ca="1" si="1"/>
        <v>-236237.14661272438</v>
      </c>
      <c r="BG17" s="4">
        <f t="shared" ca="1" si="1"/>
        <v>-248835.51655060786</v>
      </c>
      <c r="BH17" s="4">
        <f t="shared" ca="1" si="1"/>
        <v>-263560.05508237384</v>
      </c>
      <c r="BI17" s="4">
        <f t="shared" ca="1" si="1"/>
        <v>-278658.52596691455</v>
      </c>
      <c r="BJ17" s="4">
        <f t="shared" ca="1" si="1"/>
        <v>-295175.43123095535</v>
      </c>
      <c r="BK17" s="4">
        <f t="shared" ca="1" si="1"/>
        <v>-312113.77093373984</v>
      </c>
      <c r="BL17" s="4">
        <f t="shared" ca="1" si="1"/>
        <v>-330644.39152619574</v>
      </c>
      <c r="BM17" s="4">
        <f t="shared" ca="1" si="1"/>
        <v>-350290.81526687264</v>
      </c>
      <c r="BN17" s="4">
        <f t="shared" ca="1" si="1"/>
        <v>-370433.61185177986</v>
      </c>
      <c r="BO17" s="4">
        <f t="shared" ca="1" si="1"/>
        <v>-392476.32222006354</v>
      </c>
      <c r="BP17" s="4">
        <f t="shared" ca="1" si="1"/>
        <v>-415076.07244753663</v>
      </c>
      <c r="BQ17" s="4">
        <f t="shared" ca="1" si="1"/>
        <v>-439283.2047246162</v>
      </c>
    </row>
    <row r="20" spans="1:69">
      <c r="B20" s="28" t="s">
        <v>167</v>
      </c>
    </row>
    <row r="21" spans="1:69" s="105" customFormat="1">
      <c r="A21" s="72"/>
      <c r="B21" s="72"/>
      <c r="C21" s="91"/>
      <c r="D21" s="98"/>
      <c r="E21" s="58" t="str">
        <f xml:space="preserve">  InpC!E$19</f>
        <v>Opening Creditors</v>
      </c>
      <c r="F21" s="58">
        <f xml:space="preserve">  InpC!F$19</f>
        <v>0</v>
      </c>
      <c r="G21" s="58" t="str">
        <f xml:space="preserve">  InpC!G$19</f>
        <v>GBP</v>
      </c>
      <c r="M21" s="93"/>
    </row>
    <row r="22" spans="1:69">
      <c r="A22" s="21"/>
      <c r="B22" s="21"/>
      <c r="C22" s="33"/>
      <c r="D22" s="34"/>
      <c r="E22" s="3" t="str">
        <f xml:space="preserve">  Time!E$37</f>
        <v>Period number</v>
      </c>
      <c r="F22" s="3">
        <f xml:space="preserve">  Time!F$37</f>
        <v>0</v>
      </c>
      <c r="G22" s="3">
        <f xml:space="preserve">  Time!G$37</f>
        <v>0</v>
      </c>
      <c r="H22" s="3">
        <f xml:space="preserve">  Time!H$37</f>
        <v>1830</v>
      </c>
      <c r="I22" s="3">
        <f xml:space="preserve">  Time!I$37</f>
        <v>0</v>
      </c>
      <c r="J22" s="3">
        <f xml:space="preserve">  Time!J$37</f>
        <v>1</v>
      </c>
      <c r="K22" s="3">
        <f xml:space="preserve">  Time!K$37</f>
        <v>2</v>
      </c>
      <c r="L22" s="3">
        <f xml:space="preserve">  Time!L$37</f>
        <v>3</v>
      </c>
      <c r="M22" s="3">
        <f xml:space="preserve">  Time!M$37</f>
        <v>4</v>
      </c>
      <c r="N22" s="3">
        <f xml:space="preserve">  Time!N$37</f>
        <v>5</v>
      </c>
      <c r="O22" s="3">
        <f xml:space="preserve">  Time!O$37</f>
        <v>6</v>
      </c>
      <c r="P22" s="3">
        <f xml:space="preserve">  Time!P$37</f>
        <v>7</v>
      </c>
      <c r="Q22" s="3">
        <f xml:space="preserve">  Time!Q$37</f>
        <v>8</v>
      </c>
      <c r="R22" s="3">
        <f xml:space="preserve">  Time!R$37</f>
        <v>9</v>
      </c>
      <c r="S22" s="3">
        <f xml:space="preserve">  Time!S$37</f>
        <v>10</v>
      </c>
      <c r="T22" s="3">
        <f xml:space="preserve">  Time!T$37</f>
        <v>11</v>
      </c>
      <c r="U22" s="3">
        <f xml:space="preserve">  Time!U$37</f>
        <v>12</v>
      </c>
      <c r="V22" s="3">
        <f xml:space="preserve">  Time!V$37</f>
        <v>13</v>
      </c>
      <c r="W22" s="3">
        <f xml:space="preserve">  Time!W$37</f>
        <v>14</v>
      </c>
      <c r="X22" s="3">
        <f xml:space="preserve">  Time!X$37</f>
        <v>15</v>
      </c>
      <c r="Y22" s="3">
        <f xml:space="preserve">  Time!Y$37</f>
        <v>16</v>
      </c>
      <c r="Z22" s="3">
        <f xml:space="preserve">  Time!Z$37</f>
        <v>17</v>
      </c>
      <c r="AA22" s="3">
        <f xml:space="preserve">  Time!AA$37</f>
        <v>18</v>
      </c>
      <c r="AB22" s="3">
        <f xml:space="preserve">  Time!AB$37</f>
        <v>19</v>
      </c>
      <c r="AC22" s="3">
        <f xml:space="preserve">  Time!AC$37</f>
        <v>20</v>
      </c>
      <c r="AD22" s="3">
        <f xml:space="preserve">  Time!AD$37</f>
        <v>21</v>
      </c>
      <c r="AE22" s="3">
        <f xml:space="preserve">  Time!AE$37</f>
        <v>22</v>
      </c>
      <c r="AF22" s="3">
        <f xml:space="preserve">  Time!AF$37</f>
        <v>23</v>
      </c>
      <c r="AG22" s="3">
        <f xml:space="preserve">  Time!AG$37</f>
        <v>24</v>
      </c>
      <c r="AH22" s="3">
        <f xml:space="preserve">  Time!AH$37</f>
        <v>25</v>
      </c>
      <c r="AI22" s="3">
        <f xml:space="preserve">  Time!AI$37</f>
        <v>26</v>
      </c>
      <c r="AJ22" s="3">
        <f xml:space="preserve">  Time!AJ$37</f>
        <v>27</v>
      </c>
      <c r="AK22" s="3">
        <f xml:space="preserve">  Time!AK$37</f>
        <v>28</v>
      </c>
      <c r="AL22" s="3">
        <f xml:space="preserve">  Time!AL$37</f>
        <v>29</v>
      </c>
      <c r="AM22" s="3">
        <f xml:space="preserve">  Time!AM$37</f>
        <v>30</v>
      </c>
      <c r="AN22" s="3">
        <f xml:space="preserve">  Time!AN$37</f>
        <v>31</v>
      </c>
      <c r="AO22" s="3">
        <f xml:space="preserve">  Time!AO$37</f>
        <v>32</v>
      </c>
      <c r="AP22" s="3">
        <f xml:space="preserve">  Time!AP$37</f>
        <v>33</v>
      </c>
      <c r="AQ22" s="3">
        <f xml:space="preserve">  Time!AQ$37</f>
        <v>34</v>
      </c>
      <c r="AR22" s="3">
        <f xml:space="preserve">  Time!AR$37</f>
        <v>35</v>
      </c>
      <c r="AS22" s="3">
        <f xml:space="preserve">  Time!AS$37</f>
        <v>36</v>
      </c>
      <c r="AT22" s="3">
        <f xml:space="preserve">  Time!AT$37</f>
        <v>37</v>
      </c>
      <c r="AU22" s="3">
        <f xml:space="preserve">  Time!AU$37</f>
        <v>38</v>
      </c>
      <c r="AV22" s="3">
        <f xml:space="preserve">  Time!AV$37</f>
        <v>39</v>
      </c>
      <c r="AW22" s="3">
        <f xml:space="preserve">  Time!AW$37</f>
        <v>40</v>
      </c>
      <c r="AX22" s="3">
        <f xml:space="preserve">  Time!AX$37</f>
        <v>41</v>
      </c>
      <c r="AY22" s="3">
        <f xml:space="preserve">  Time!AY$37</f>
        <v>42</v>
      </c>
      <c r="AZ22" s="3">
        <f xml:space="preserve">  Time!AZ$37</f>
        <v>43</v>
      </c>
      <c r="BA22" s="3">
        <f xml:space="preserve">  Time!BA$37</f>
        <v>44</v>
      </c>
      <c r="BB22" s="3">
        <f xml:space="preserve">  Time!BB$37</f>
        <v>45</v>
      </c>
      <c r="BC22" s="3">
        <f xml:space="preserve">  Time!BC$37</f>
        <v>46</v>
      </c>
      <c r="BD22" s="3">
        <f xml:space="preserve">  Time!BD$37</f>
        <v>47</v>
      </c>
      <c r="BE22" s="3">
        <f xml:space="preserve">  Time!BE$37</f>
        <v>48</v>
      </c>
      <c r="BF22" s="3">
        <f xml:space="preserve">  Time!BF$37</f>
        <v>49</v>
      </c>
      <c r="BG22" s="3">
        <f xml:space="preserve">  Time!BG$37</f>
        <v>50</v>
      </c>
      <c r="BH22" s="3">
        <f xml:space="preserve">  Time!BH$37</f>
        <v>51</v>
      </c>
      <c r="BI22" s="3">
        <f xml:space="preserve">  Time!BI$37</f>
        <v>52</v>
      </c>
      <c r="BJ22" s="3">
        <f xml:space="preserve">  Time!BJ$37</f>
        <v>53</v>
      </c>
      <c r="BK22" s="3">
        <f xml:space="preserve">  Time!BK$37</f>
        <v>54</v>
      </c>
      <c r="BL22" s="3">
        <f xml:space="preserve">  Time!BL$37</f>
        <v>55</v>
      </c>
      <c r="BM22" s="3">
        <f xml:space="preserve">  Time!BM$37</f>
        <v>56</v>
      </c>
      <c r="BN22" s="3">
        <f xml:space="preserve">  Time!BN$37</f>
        <v>57</v>
      </c>
      <c r="BO22" s="3">
        <f xml:space="preserve">  Time!BO$37</f>
        <v>58</v>
      </c>
      <c r="BP22" s="3">
        <f xml:space="preserve">  Time!BP$37</f>
        <v>59</v>
      </c>
      <c r="BQ22" s="3">
        <f xml:space="preserve">  Time!BQ$37</f>
        <v>60</v>
      </c>
    </row>
    <row r="23" spans="1:69">
      <c r="E23" s="52" t="s">
        <v>117</v>
      </c>
      <c r="G23" s="52" t="s">
        <v>144</v>
      </c>
      <c r="J23" s="2">
        <f t="shared" ref="J23:BQ23" si="2" xml:space="preserve">  I27</f>
        <v>0</v>
      </c>
      <c r="K23" s="2">
        <f t="shared" ca="1" si="2"/>
        <v>15000</v>
      </c>
      <c r="L23" s="2">
        <f t="shared" ca="1" si="2"/>
        <v>15909.560782921981</v>
      </c>
      <c r="M23" s="2">
        <f t="shared" ca="1" si="2"/>
        <v>16842.260550275496</v>
      </c>
      <c r="N23" s="2">
        <f t="shared" ca="1" si="2"/>
        <v>17863.531196427801</v>
      </c>
      <c r="O23" s="2">
        <f t="shared" ca="1" si="2"/>
        <v>18932.032746224413</v>
      </c>
      <c r="P23" s="2">
        <f t="shared" ca="1" si="2"/>
        <v>20089.358192214098</v>
      </c>
      <c r="Q23" s="2">
        <f t="shared" ca="1" si="2"/>
        <v>21322.591568716609</v>
      </c>
      <c r="R23" s="2">
        <f t="shared" ca="1" si="2"/>
        <v>22593.140612858118</v>
      </c>
      <c r="S23" s="2">
        <f t="shared" ca="1" si="2"/>
        <v>23994.873614078526</v>
      </c>
      <c r="T23" s="2">
        <f t="shared" ca="1" si="2"/>
        <v>25448.347357521718</v>
      </c>
      <c r="U23" s="2">
        <f t="shared" ca="1" si="2"/>
        <v>27062.425836488575</v>
      </c>
      <c r="V23" s="2">
        <f t="shared" ca="1" si="2"/>
        <v>28809.856429054711</v>
      </c>
      <c r="W23" s="2">
        <f t="shared" ca="1" si="2"/>
        <v>30544.001279999997</v>
      </c>
      <c r="X23" s="2">
        <f t="shared" ca="1" si="2"/>
        <v>32662.744416093101</v>
      </c>
      <c r="Y23" s="2">
        <f t="shared" ca="1" si="2"/>
        <v>34937.261792496109</v>
      </c>
      <c r="Z23" s="2">
        <f t="shared" ca="1" si="2"/>
        <v>37590.53887096879</v>
      </c>
      <c r="AA23" s="2">
        <f t="shared" ca="1" si="2"/>
        <v>39866.328653506804</v>
      </c>
      <c r="AB23" s="2">
        <f t="shared" ca="1" si="2"/>
        <v>42361.945697801792</v>
      </c>
      <c r="AC23" s="2">
        <f t="shared" ca="1" si="2"/>
        <v>45013.324684269872</v>
      </c>
      <c r="AD23" s="2">
        <f t="shared" ca="1" si="2"/>
        <v>47749.709508782485</v>
      </c>
      <c r="AE23" s="2">
        <f t="shared" ca="1" si="2"/>
        <v>50748.023893696387</v>
      </c>
      <c r="AF23" s="2">
        <f t="shared" ca="1" si="2"/>
        <v>53841.027487117935</v>
      </c>
      <c r="AG23" s="2">
        <f t="shared" ca="1" si="2"/>
        <v>57262.53099859527</v>
      </c>
      <c r="AH23" s="2">
        <f t="shared" ca="1" si="2"/>
        <v>60871.474817066432</v>
      </c>
      <c r="AI23" s="2">
        <f t="shared" ca="1" si="2"/>
        <v>64372.96821523043</v>
      </c>
      <c r="AJ23" s="2">
        <f t="shared" ca="1" si="2"/>
        <v>68443.593736081966</v>
      </c>
      <c r="AK23" s="2">
        <f t="shared" ca="1" si="2"/>
        <v>72649.04980292308</v>
      </c>
      <c r="AL23" s="2">
        <f t="shared" ca="1" si="2"/>
        <v>77257.320989709595</v>
      </c>
      <c r="AM23" s="2">
        <f t="shared" ca="1" si="2"/>
        <v>81559.125483253709</v>
      </c>
      <c r="AN23" s="2">
        <f t="shared" ca="1" si="2"/>
        <v>86260.422965514372</v>
      </c>
      <c r="AO23" s="2">
        <f t="shared" ca="1" si="2"/>
        <v>91243.696664386604</v>
      </c>
      <c r="AP23" s="2">
        <f t="shared" ca="1" si="2"/>
        <v>96350.398728555461</v>
      </c>
      <c r="AQ23" s="2">
        <f t="shared" ca="1" si="2"/>
        <v>101934.50173095021</v>
      </c>
      <c r="AR23" s="2">
        <f t="shared" ca="1" si="2"/>
        <v>107659.30260370651</v>
      </c>
      <c r="AS23" s="2">
        <f t="shared" ca="1" si="2"/>
        <v>113965.6077726292</v>
      </c>
      <c r="AT23" s="2">
        <f t="shared" ca="1" si="2"/>
        <v>120603.70311652056</v>
      </c>
      <c r="AU23" s="2">
        <f t="shared" ca="1" si="2"/>
        <v>126950.46173397527</v>
      </c>
      <c r="AV23" s="2">
        <f t="shared" ca="1" si="2"/>
        <v>134363.39549674923</v>
      </c>
      <c r="AW23" s="2">
        <f t="shared" ca="1" si="2"/>
        <v>141963.22781333345</v>
      </c>
      <c r="AX23" s="2">
        <f t="shared" ca="1" si="2"/>
        <v>150275.36180272419</v>
      </c>
      <c r="AY23" s="2">
        <f t="shared" ca="1" si="2"/>
        <v>158797.07129807171</v>
      </c>
      <c r="AZ23" s="2">
        <f t="shared" ca="1" si="2"/>
        <v>168115.85547113034</v>
      </c>
      <c r="BA23" s="2">
        <f t="shared" ca="1" si="2"/>
        <v>177994.54463229186</v>
      </c>
      <c r="BB23" s="2">
        <f t="shared" ca="1" si="2"/>
        <v>188122.38248983806</v>
      </c>
      <c r="BC23" s="2">
        <f t="shared" ca="1" si="2"/>
        <v>199198.9393674024</v>
      </c>
      <c r="BD23" s="2">
        <f t="shared" ca="1" si="2"/>
        <v>210557.08675557334</v>
      </c>
      <c r="BE23" s="2">
        <f t="shared" ca="1" si="2"/>
        <v>223060.43043574001</v>
      </c>
      <c r="BF23" s="2">
        <f t="shared" ca="1" si="2"/>
        <v>236237.14661272435</v>
      </c>
      <c r="BG23" s="2">
        <f t="shared" ca="1" si="2"/>
        <v>248835.51655060783</v>
      </c>
      <c r="BH23" s="2">
        <f t="shared" ca="1" si="2"/>
        <v>263560.05508237384</v>
      </c>
      <c r="BI23" s="2">
        <f t="shared" ca="1" si="2"/>
        <v>278658.52596691455</v>
      </c>
      <c r="BJ23" s="2">
        <f t="shared" ca="1" si="2"/>
        <v>295175.43123095535</v>
      </c>
      <c r="BK23" s="2">
        <f t="shared" ca="1" si="2"/>
        <v>312113.77093373978</v>
      </c>
      <c r="BL23" s="2">
        <f t="shared" ca="1" si="2"/>
        <v>330644.39152619569</v>
      </c>
      <c r="BM23" s="2">
        <f t="shared" ca="1" si="2"/>
        <v>350290.81526687258</v>
      </c>
      <c r="BN23" s="2">
        <f t="shared" ca="1" si="2"/>
        <v>370433.61185177986</v>
      </c>
      <c r="BO23" s="2">
        <f t="shared" ca="1" si="2"/>
        <v>392476.32222006354</v>
      </c>
      <c r="BP23" s="2">
        <f t="shared" ca="1" si="2"/>
        <v>415076.07244753663</v>
      </c>
      <c r="BQ23" s="2">
        <f t="shared" ca="1" si="2"/>
        <v>439283.20472461625</v>
      </c>
    </row>
    <row r="24" spans="1:69">
      <c r="A24" s="21"/>
      <c r="B24" s="21"/>
      <c r="C24" s="33"/>
      <c r="D24" s="34" t="s">
        <v>128</v>
      </c>
      <c r="E24" s="3" t="str">
        <f xml:space="preserve">  Expense!E$11</f>
        <v>Cost of sales POS</v>
      </c>
      <c r="F24" s="3">
        <f xml:space="preserve">  Expense!F$11</f>
        <v>0</v>
      </c>
      <c r="G24" s="3" t="str">
        <f xml:space="preserve">  Expense!G$11</f>
        <v>GBP</v>
      </c>
      <c r="H24" s="3">
        <f xml:space="preserve">  Expense!H$11</f>
        <v>308948.10193500004</v>
      </c>
      <c r="I24" s="3">
        <f xml:space="preserve">  Expense!I$11</f>
        <v>0</v>
      </c>
      <c r="J24" s="3">
        <f xml:space="preserve">  Expense!J$11</f>
        <v>0</v>
      </c>
      <c r="K24" s="3">
        <f xml:space="preserve">  Expense!K$11</f>
        <v>0</v>
      </c>
      <c r="L24" s="3">
        <f xml:space="preserve">  Expense!L$11</f>
        <v>0</v>
      </c>
      <c r="M24" s="3">
        <f xml:space="preserve">  Expense!M$11</f>
        <v>0</v>
      </c>
      <c r="N24" s="3">
        <f xml:space="preserve">  Expense!N$11</f>
        <v>21.250050000000002</v>
      </c>
      <c r="O24" s="3">
        <f xml:space="preserve">  Expense!O$11</f>
        <v>31.875074999999999</v>
      </c>
      <c r="P24" s="3">
        <f xml:space="preserve">  Expense!P$11</f>
        <v>48.875115000000001</v>
      </c>
      <c r="Q24" s="3">
        <f xml:space="preserve">  Expense!Q$11</f>
        <v>72.250170000000011</v>
      </c>
      <c r="R24" s="3">
        <f xml:space="preserve">  Expense!R$11</f>
        <v>108.37525500000002</v>
      </c>
      <c r="S24" s="3">
        <f xml:space="preserve">  Expense!S$11</f>
        <v>161.50038000000001</v>
      </c>
      <c r="T24" s="3">
        <f xml:space="preserve">  Expense!T$11</f>
        <v>242.25057000000004</v>
      </c>
      <c r="U24" s="3">
        <f xml:space="preserve">  Expense!U$11</f>
        <v>363.375855</v>
      </c>
      <c r="V24" s="3">
        <f xml:space="preserve">  Expense!V$11</f>
        <v>544.00128000000007</v>
      </c>
      <c r="W24" s="3">
        <f xml:space="preserve">  Expense!W$11</f>
        <v>816.00192000000015</v>
      </c>
      <c r="X24" s="3">
        <f xml:space="preserve">  Expense!X$11</f>
        <v>1226.1278850000001</v>
      </c>
      <c r="Y24" s="3">
        <f xml:space="preserve">  Expense!Y$11</f>
        <v>1838.1293249999999</v>
      </c>
      <c r="Z24" s="3">
        <f xml:space="preserve">  Expense!Z$11</f>
        <v>2020.8797549999999</v>
      </c>
      <c r="AA24" s="3">
        <f xml:space="preserve">  Expense!AA$11</f>
        <v>2224.8802350000001</v>
      </c>
      <c r="AB24" s="3">
        <f xml:space="preserve">  Expense!AB$11</f>
        <v>2445.8807550000001</v>
      </c>
      <c r="AC24" s="3">
        <f xml:space="preserve">  Expense!AC$11</f>
        <v>2690.2563300000002</v>
      </c>
      <c r="AD24" s="3">
        <f xml:space="preserve">  Expense!AD$11</f>
        <v>2960.131965</v>
      </c>
      <c r="AE24" s="3">
        <f xml:space="preserve">  Expense!AE$11</f>
        <v>3255.5076600000002</v>
      </c>
      <c r="AF24" s="3">
        <f xml:space="preserve">  Expense!AF$11</f>
        <v>3582.7584300000003</v>
      </c>
      <c r="AG24" s="3">
        <f xml:space="preserve">  Expense!AG$11</f>
        <v>3939.7592700000009</v>
      </c>
      <c r="AH24" s="3">
        <f xml:space="preserve">  Expense!AH$11</f>
        <v>4335.0101999999997</v>
      </c>
      <c r="AI24" s="3">
        <f xml:space="preserve">  Expense!AI$11</f>
        <v>4768.5112200000003</v>
      </c>
      <c r="AJ24" s="3">
        <f xml:space="preserve">  Expense!AJ$11</f>
        <v>5244.5123400000011</v>
      </c>
      <c r="AK24" s="3">
        <f xml:space="preserve">  Expense!AK$11</f>
        <v>5769.3885750000009</v>
      </c>
      <c r="AL24" s="3">
        <f xml:space="preserve">  Expense!AL$11</f>
        <v>5884.1388450000004</v>
      </c>
      <c r="AM24" s="3">
        <f xml:space="preserve">  Expense!AM$11</f>
        <v>6001.0141200000007</v>
      </c>
      <c r="AN24" s="3">
        <f xml:space="preserve">  Expense!AN$11</f>
        <v>6122.1394050000008</v>
      </c>
      <c r="AO24" s="3">
        <f xml:space="preserve">  Expense!AO$11</f>
        <v>6243.26469</v>
      </c>
      <c r="AP24" s="3">
        <f xml:space="preserve">  Expense!AP$11</f>
        <v>6368.6399849999998</v>
      </c>
      <c r="AQ24" s="3">
        <f xml:space="preserve">  Expense!AQ$11</f>
        <v>6496.1402850000004</v>
      </c>
      <c r="AR24" s="3">
        <f xml:space="preserve">  Expense!AR$11</f>
        <v>6625.76559</v>
      </c>
      <c r="AS24" s="3">
        <f xml:space="preserve">  Expense!AS$11</f>
        <v>6759.6409050000002</v>
      </c>
      <c r="AT24" s="3">
        <f xml:space="preserve">  Expense!AT$11</f>
        <v>6893.5162199999995</v>
      </c>
      <c r="AU24" s="3">
        <f xml:space="preserve">  Expense!AU$11</f>
        <v>7031.6415450000022</v>
      </c>
      <c r="AV24" s="3">
        <f xml:space="preserve">  Expense!AV$11</f>
        <v>7171.8918750000012</v>
      </c>
      <c r="AW24" s="3">
        <f xml:space="preserve">  Expense!AW$11</f>
        <v>7316.3922150000017</v>
      </c>
      <c r="AX24" s="3">
        <f xml:space="preserve">  Expense!AX$11</f>
        <v>7463.0175600000002</v>
      </c>
      <c r="AY24" s="3">
        <f xml:space="preserve">  Expense!AY$11</f>
        <v>7611.7679099999996</v>
      </c>
      <c r="AZ24" s="3">
        <f xml:space="preserve">  Expense!AZ$11</f>
        <v>7764.7682700000005</v>
      </c>
      <c r="BA24" s="3">
        <f xml:space="preserve">  Expense!BA$11</f>
        <v>7919.8936349999994</v>
      </c>
      <c r="BB24" s="3">
        <f xml:space="preserve">  Expense!BB$11</f>
        <v>8077.144005000001</v>
      </c>
      <c r="BC24" s="3">
        <f xml:space="preserve">  Expense!BC$11</f>
        <v>8238.6443849999996</v>
      </c>
      <c r="BD24" s="3">
        <f xml:space="preserve">  Expense!BD$11</f>
        <v>8404.3947750000007</v>
      </c>
      <c r="BE24" s="3">
        <f xml:space="preserve">  Expense!BE$11</f>
        <v>8572.2701700000016</v>
      </c>
      <c r="BF24" s="3">
        <f xml:space="preserve">  Expense!BF$11</f>
        <v>8744.3955750000005</v>
      </c>
      <c r="BG24" s="3">
        <f xml:space="preserve">  Expense!BG$11</f>
        <v>8918.645985000001</v>
      </c>
      <c r="BH24" s="3">
        <f xml:space="preserve">  Expense!BH$11</f>
        <v>9097.1464049999995</v>
      </c>
      <c r="BI24" s="3">
        <f xml:space="preserve">  Expense!BI$11</f>
        <v>9277.7718299999997</v>
      </c>
      <c r="BJ24" s="3">
        <f xml:space="preserve">  Expense!BJ$11</f>
        <v>9464.7722700000013</v>
      </c>
      <c r="BK24" s="3">
        <f xml:space="preserve">  Expense!BK$11</f>
        <v>9653.897715000001</v>
      </c>
      <c r="BL24" s="3">
        <f xml:space="preserve">  Expense!BL$11</f>
        <v>9847.2731700000004</v>
      </c>
      <c r="BM24" s="3">
        <f xml:space="preserve">  Expense!BM$11</f>
        <v>10042.773630000002</v>
      </c>
      <c r="BN24" s="3">
        <f xml:space="preserve">  Expense!BN$11</f>
        <v>10244.649105000002</v>
      </c>
      <c r="BO24" s="3">
        <f xml:space="preserve">  Expense!BO$11</f>
        <v>10448.649584999999</v>
      </c>
      <c r="BP24" s="3">
        <f xml:space="preserve">  Expense!BP$11</f>
        <v>10659.025080000001</v>
      </c>
      <c r="BQ24" s="3">
        <f xml:space="preserve">  Expense!BQ$11</f>
        <v>10871.525580000001</v>
      </c>
    </row>
    <row r="25" spans="1:69">
      <c r="A25" s="21"/>
      <c r="B25" s="21"/>
      <c r="C25" s="33"/>
      <c r="D25" s="34" t="s">
        <v>128</v>
      </c>
      <c r="E25" s="3" t="str">
        <f xml:space="preserve">  Expense!E$18</f>
        <v>Operating cost POS</v>
      </c>
      <c r="F25" s="3">
        <f xml:space="preserve">  Expense!F$18</f>
        <v>0</v>
      </c>
      <c r="G25" s="3" t="str">
        <f xml:space="preserve">  Expense!G$18</f>
        <v>GBP</v>
      </c>
      <c r="H25" s="3">
        <f xml:space="preserve">  Expense!H$18</f>
        <v>7838314.0391114522</v>
      </c>
      <c r="I25" s="3">
        <f xml:space="preserve">  Expense!I$18</f>
        <v>0</v>
      </c>
      <c r="J25" s="3">
        <f xml:space="preserve">  Expense!J$18</f>
        <v>15000</v>
      </c>
      <c r="K25" s="3">
        <f xml:space="preserve">  Expense!K$18</f>
        <v>15909.560782921979</v>
      </c>
      <c r="L25" s="3">
        <f xml:space="preserve">  Expense!L$18</f>
        <v>16842.260550275496</v>
      </c>
      <c r="M25" s="3">
        <f xml:space="preserve">  Expense!M$18</f>
        <v>17863.531196427797</v>
      </c>
      <c r="N25" s="3">
        <f xml:space="preserve">  Expense!N$18</f>
        <v>18910.782696224414</v>
      </c>
      <c r="O25" s="3">
        <f xml:space="preserve">  Expense!O$18</f>
        <v>20057.483117214098</v>
      </c>
      <c r="P25" s="3">
        <f xml:space="preserve">  Expense!P$18</f>
        <v>21273.71645371661</v>
      </c>
      <c r="Q25" s="3">
        <f xml:space="preserve">  Expense!Q$18</f>
        <v>22520.890442858123</v>
      </c>
      <c r="R25" s="3">
        <f xml:space="preserve">  Expense!R$18</f>
        <v>23886.49835907853</v>
      </c>
      <c r="S25" s="3">
        <f xml:space="preserve">  Expense!S$18</f>
        <v>25286.84697752172</v>
      </c>
      <c r="T25" s="3">
        <f xml:space="preserve">  Expense!T$18</f>
        <v>26820.175266488579</v>
      </c>
      <c r="U25" s="3">
        <f xml:space="preserve">  Expense!U$18</f>
        <v>28446.480574054716</v>
      </c>
      <c r="V25" s="3">
        <f xml:space="preserve">  Expense!V$18</f>
        <v>30000</v>
      </c>
      <c r="W25" s="3">
        <f xml:space="preserve">  Expense!W$18</f>
        <v>31846.742496093106</v>
      </c>
      <c r="X25" s="3">
        <f xml:space="preserve">  Expense!X$18</f>
        <v>33711.133907496114</v>
      </c>
      <c r="Y25" s="3">
        <f xml:space="preserve">  Expense!Y$18</f>
        <v>35752.409545968796</v>
      </c>
      <c r="Z25" s="3">
        <f xml:space="preserve">  Expense!Z$18</f>
        <v>37845.448898506809</v>
      </c>
      <c r="AA25" s="3">
        <f xml:space="preserve">  Expense!AA$18</f>
        <v>40137.065462801802</v>
      </c>
      <c r="AB25" s="3">
        <f xml:space="preserve">  Expense!AB$18</f>
        <v>42567.443929269888</v>
      </c>
      <c r="AC25" s="3">
        <f xml:space="preserve">  Expense!AC$18</f>
        <v>45059.453178782496</v>
      </c>
      <c r="AD25" s="3">
        <f xml:space="preserve">  Expense!AD$18</f>
        <v>47787.891928696408</v>
      </c>
      <c r="AE25" s="3">
        <f xml:space="preserve">  Expense!AE$18</f>
        <v>50585.519827117947</v>
      </c>
      <c r="AF25" s="3">
        <f xml:space="preserve">  Expense!AF$18</f>
        <v>53679.772568595283</v>
      </c>
      <c r="AG25" s="3">
        <f xml:space="preserve">  Expense!AG$18</f>
        <v>56931.715547066451</v>
      </c>
      <c r="AH25" s="3">
        <f xml:space="preserve">  Expense!AH$18</f>
        <v>60037.958015230455</v>
      </c>
      <c r="AI25" s="3">
        <f xml:space="preserve">  Expense!AI$18</f>
        <v>63675.082516081995</v>
      </c>
      <c r="AJ25" s="3">
        <f xml:space="preserve">  Expense!AJ$18</f>
        <v>67404.537462923094</v>
      </c>
      <c r="AK25" s="3">
        <f xml:space="preserve">  Expense!AK$18</f>
        <v>71487.932414709605</v>
      </c>
      <c r="AL25" s="3">
        <f xml:space="preserve">  Expense!AL$18</f>
        <v>75674.986638253729</v>
      </c>
      <c r="AM25" s="3">
        <f xml:space="preserve">  Expense!AM$18</f>
        <v>80259.408845514379</v>
      </c>
      <c r="AN25" s="3">
        <f xml:space="preserve">  Expense!AN$18</f>
        <v>85121.557259386624</v>
      </c>
      <c r="AO25" s="3">
        <f xml:space="preserve">  Expense!AO$18</f>
        <v>90107.134038555465</v>
      </c>
      <c r="AP25" s="3">
        <f xml:space="preserve">  Expense!AP$18</f>
        <v>95565.861745950227</v>
      </c>
      <c r="AQ25" s="3">
        <f xml:space="preserve">  Expense!AQ$18</f>
        <v>101163.16231870653</v>
      </c>
      <c r="AR25" s="3">
        <f xml:space="preserve">  Expense!AR$18</f>
        <v>107339.84218262923</v>
      </c>
      <c r="AS25" s="3">
        <f xml:space="preserve">  Expense!AS$18</f>
        <v>113844.06221152061</v>
      </c>
      <c r="AT25" s="3">
        <f xml:space="preserve">  Expense!AT$18</f>
        <v>120056.9455139753</v>
      </c>
      <c r="AU25" s="3">
        <f xml:space="preserve">  Expense!AU$18</f>
        <v>127331.75395174926</v>
      </c>
      <c r="AV25" s="3">
        <f xml:space="preserve">  Expense!AV$18</f>
        <v>134791.3359383335</v>
      </c>
      <c r="AW25" s="3">
        <f xml:space="preserve">  Expense!AW$18</f>
        <v>142958.96958772425</v>
      </c>
      <c r="AX25" s="3">
        <f xml:space="preserve">  Expense!AX$18</f>
        <v>151334.05373807176</v>
      </c>
      <c r="AY25" s="3">
        <f xml:space="preserve">  Expense!AY$18</f>
        <v>160504.08756113038</v>
      </c>
      <c r="AZ25" s="3">
        <f xml:space="preserve">  Expense!AZ$18</f>
        <v>170229.77636229189</v>
      </c>
      <c r="BA25" s="3">
        <f xml:space="preserve">  Expense!BA$18</f>
        <v>180202.48885483807</v>
      </c>
      <c r="BB25" s="3">
        <f xml:space="preserve">  Expense!BB$18</f>
        <v>191121.79536240239</v>
      </c>
      <c r="BC25" s="3">
        <f xml:space="preserve">  Expense!BC$18</f>
        <v>202318.44237057338</v>
      </c>
      <c r="BD25" s="3">
        <f xml:space="preserve">  Expense!BD$18</f>
        <v>214656.03566074005</v>
      </c>
      <c r="BE25" s="3">
        <f xml:space="preserve">  Expense!BE$18</f>
        <v>227664.87644272437</v>
      </c>
      <c r="BF25" s="3">
        <f xml:space="preserve">  Expense!BF$18</f>
        <v>240091.12097560786</v>
      </c>
      <c r="BG25" s="3">
        <f xml:space="preserve">  Expense!BG$18</f>
        <v>254641.40909737386</v>
      </c>
      <c r="BH25" s="3">
        <f xml:space="preserve">  Expense!BH$18</f>
        <v>269561.37956191454</v>
      </c>
      <c r="BI25" s="3">
        <f xml:space="preserve">  Expense!BI$18</f>
        <v>285897.65940095537</v>
      </c>
      <c r="BJ25" s="3">
        <f xml:space="preserve">  Expense!BJ$18</f>
        <v>302648.99866373983</v>
      </c>
      <c r="BK25" s="3">
        <f xml:space="preserve">  Expense!BK$18</f>
        <v>320990.49381119572</v>
      </c>
      <c r="BL25" s="3">
        <f xml:space="preserve">  Expense!BL$18</f>
        <v>340443.54209687264</v>
      </c>
      <c r="BM25" s="3">
        <f xml:space="preserve">  Expense!BM$18</f>
        <v>360390.83822177985</v>
      </c>
      <c r="BN25" s="3">
        <f xml:space="preserve">  Expense!BN$18</f>
        <v>382231.67311506352</v>
      </c>
      <c r="BO25" s="3">
        <f xml:space="preserve">  Expense!BO$18</f>
        <v>404627.42286253662</v>
      </c>
      <c r="BP25" s="3">
        <f xml:space="preserve">  Expense!BP$18</f>
        <v>428624.1796446162</v>
      </c>
      <c r="BQ25" s="3">
        <f xml:space="preserve">  Expense!BQ$18</f>
        <v>454590.41095860163</v>
      </c>
    </row>
    <row r="26" spans="1:69">
      <c r="D26" s="85" t="s">
        <v>166</v>
      </c>
      <c r="E26" s="2" t="str">
        <f t="shared" ref="E26:BQ26" si="3" xml:space="preserve">  E$16</f>
        <v>Cash outflow from operations POS</v>
      </c>
      <c r="F26" s="2">
        <f t="shared" si="3"/>
        <v>0</v>
      </c>
      <c r="G26" s="2" t="str">
        <f t="shared" si="3"/>
        <v>GBP</v>
      </c>
      <c r="H26" s="2">
        <f t="shared" ca="1" si="3"/>
        <v>7681800.204507851</v>
      </c>
      <c r="I26" s="2">
        <f t="shared" si="3"/>
        <v>0</v>
      </c>
      <c r="J26" s="2">
        <f t="shared" ca="1" si="3"/>
        <v>0</v>
      </c>
      <c r="K26" s="2">
        <f t="shared" ca="1" si="3"/>
        <v>15000</v>
      </c>
      <c r="L26" s="2">
        <f t="shared" ca="1" si="3"/>
        <v>15909.560782921979</v>
      </c>
      <c r="M26" s="2">
        <f t="shared" ca="1" si="3"/>
        <v>16842.260550275496</v>
      </c>
      <c r="N26" s="2">
        <f t="shared" ca="1" si="3"/>
        <v>17863.531196427797</v>
      </c>
      <c r="O26" s="2">
        <f t="shared" ca="1" si="3"/>
        <v>18932.032746224413</v>
      </c>
      <c r="P26" s="2">
        <f t="shared" ca="1" si="3"/>
        <v>20089.358192214098</v>
      </c>
      <c r="Q26" s="2">
        <f t="shared" ca="1" si="3"/>
        <v>21322.591568716609</v>
      </c>
      <c r="R26" s="2">
        <f t="shared" ca="1" si="3"/>
        <v>22593.140612858122</v>
      </c>
      <c r="S26" s="2">
        <f t="shared" ca="1" si="3"/>
        <v>23994.873614078529</v>
      </c>
      <c r="T26" s="2">
        <f t="shared" ca="1" si="3"/>
        <v>25448.347357521721</v>
      </c>
      <c r="U26" s="2">
        <f t="shared" ca="1" si="3"/>
        <v>27062.425836488579</v>
      </c>
      <c r="V26" s="2">
        <f t="shared" ca="1" si="3"/>
        <v>28809.856429054715</v>
      </c>
      <c r="W26" s="2">
        <f t="shared" ca="1" si="3"/>
        <v>30544.00128</v>
      </c>
      <c r="X26" s="2">
        <f t="shared" ca="1" si="3"/>
        <v>32662.744416093105</v>
      </c>
      <c r="Y26" s="2">
        <f t="shared" ca="1" si="3"/>
        <v>34937.261792496116</v>
      </c>
      <c r="Z26" s="2">
        <f t="shared" ca="1" si="3"/>
        <v>37590.538870968798</v>
      </c>
      <c r="AA26" s="2">
        <f t="shared" ca="1" si="3"/>
        <v>39866.328653506811</v>
      </c>
      <c r="AB26" s="2">
        <f t="shared" ca="1" si="3"/>
        <v>42361.945697801799</v>
      </c>
      <c r="AC26" s="2">
        <f t="shared" ca="1" si="3"/>
        <v>45013.324684269886</v>
      </c>
      <c r="AD26" s="2">
        <f t="shared" ca="1" si="3"/>
        <v>47749.7095087825</v>
      </c>
      <c r="AE26" s="2">
        <f t="shared" ca="1" si="3"/>
        <v>50748.023893696409</v>
      </c>
      <c r="AF26" s="2">
        <f t="shared" ca="1" si="3"/>
        <v>53841.02748711795</v>
      </c>
      <c r="AG26" s="2">
        <f t="shared" ca="1" si="3"/>
        <v>57262.530998595284</v>
      </c>
      <c r="AH26" s="2">
        <f t="shared" ca="1" si="3"/>
        <v>60871.474817066453</v>
      </c>
      <c r="AI26" s="2">
        <f t="shared" ca="1" si="3"/>
        <v>64372.968215230452</v>
      </c>
      <c r="AJ26" s="2">
        <f t="shared" ca="1" si="3"/>
        <v>68443.593736081995</v>
      </c>
      <c r="AK26" s="2">
        <f t="shared" ca="1" si="3"/>
        <v>72649.049802923095</v>
      </c>
      <c r="AL26" s="2">
        <f t="shared" ca="1" si="3"/>
        <v>77257.320989709609</v>
      </c>
      <c r="AM26" s="2">
        <f t="shared" ca="1" si="3"/>
        <v>81559.125483253723</v>
      </c>
      <c r="AN26" s="2">
        <f t="shared" ca="1" si="3"/>
        <v>86260.422965514386</v>
      </c>
      <c r="AO26" s="2">
        <f t="shared" ca="1" si="3"/>
        <v>91243.696664386618</v>
      </c>
      <c r="AP26" s="2">
        <f t="shared" ca="1" si="3"/>
        <v>96350.398728555461</v>
      </c>
      <c r="AQ26" s="2">
        <f t="shared" ca="1" si="3"/>
        <v>101934.50173095023</v>
      </c>
      <c r="AR26" s="2">
        <f t="shared" ca="1" si="3"/>
        <v>107659.30260370653</v>
      </c>
      <c r="AS26" s="2">
        <f t="shared" ca="1" si="3"/>
        <v>113965.60777262923</v>
      </c>
      <c r="AT26" s="2">
        <f t="shared" ca="1" si="3"/>
        <v>120603.7031165206</v>
      </c>
      <c r="AU26" s="2">
        <f t="shared" ca="1" si="3"/>
        <v>126950.4617339753</v>
      </c>
      <c r="AV26" s="2">
        <f t="shared" ca="1" si="3"/>
        <v>134363.39549674926</v>
      </c>
      <c r="AW26" s="2">
        <f t="shared" ca="1" si="3"/>
        <v>141963.22781333351</v>
      </c>
      <c r="AX26" s="2">
        <f t="shared" ca="1" si="3"/>
        <v>150275.36180272425</v>
      </c>
      <c r="AY26" s="2">
        <f t="shared" ca="1" si="3"/>
        <v>158797.07129807177</v>
      </c>
      <c r="AZ26" s="2">
        <f t="shared" ca="1" si="3"/>
        <v>168115.85547113037</v>
      </c>
      <c r="BA26" s="2">
        <f t="shared" ca="1" si="3"/>
        <v>177994.54463229189</v>
      </c>
      <c r="BB26" s="2">
        <f t="shared" ca="1" si="3"/>
        <v>188122.38248983806</v>
      </c>
      <c r="BC26" s="2">
        <f t="shared" ca="1" si="3"/>
        <v>199198.9393674024</v>
      </c>
      <c r="BD26" s="2">
        <f t="shared" ca="1" si="3"/>
        <v>210557.08675557337</v>
      </c>
      <c r="BE26" s="2">
        <f t="shared" ca="1" si="3"/>
        <v>223060.43043574004</v>
      </c>
      <c r="BF26" s="2">
        <f t="shared" ca="1" si="3"/>
        <v>236237.14661272438</v>
      </c>
      <c r="BG26" s="2">
        <f t="shared" ca="1" si="3"/>
        <v>248835.51655060786</v>
      </c>
      <c r="BH26" s="2">
        <f t="shared" ca="1" si="3"/>
        <v>263560.05508237384</v>
      </c>
      <c r="BI26" s="2">
        <f t="shared" ca="1" si="3"/>
        <v>278658.52596691455</v>
      </c>
      <c r="BJ26" s="2">
        <f t="shared" ca="1" si="3"/>
        <v>295175.43123095535</v>
      </c>
      <c r="BK26" s="2">
        <f t="shared" ca="1" si="3"/>
        <v>312113.77093373984</v>
      </c>
      <c r="BL26" s="2">
        <f t="shared" ca="1" si="3"/>
        <v>330644.39152619574</v>
      </c>
      <c r="BM26" s="2">
        <f t="shared" ca="1" si="3"/>
        <v>350290.81526687264</v>
      </c>
      <c r="BN26" s="2">
        <f t="shared" ca="1" si="3"/>
        <v>370433.61185177986</v>
      </c>
      <c r="BO26" s="2">
        <f t="shared" ca="1" si="3"/>
        <v>392476.32222006354</v>
      </c>
      <c r="BP26" s="2">
        <f t="shared" ca="1" si="3"/>
        <v>415076.07244753663</v>
      </c>
      <c r="BQ26" s="2">
        <f t="shared" ca="1" si="3"/>
        <v>439283.2047246162</v>
      </c>
    </row>
    <row r="27" spans="1:69">
      <c r="E27" s="52" t="s">
        <v>62</v>
      </c>
      <c r="G27" s="52" t="s">
        <v>144</v>
      </c>
      <c r="I27" s="2">
        <f t="shared" ref="I27:BQ27" si="4" xml:space="preserve">  IF( I22 = 0, $F21, I23 + I24 + I25 - I26 )</f>
        <v>0</v>
      </c>
      <c r="J27" s="2">
        <f t="shared" ca="1" si="4"/>
        <v>15000</v>
      </c>
      <c r="K27" s="2">
        <f t="shared" ca="1" si="4"/>
        <v>15909.560782921981</v>
      </c>
      <c r="L27" s="2">
        <f t="shared" ca="1" si="4"/>
        <v>16842.260550275496</v>
      </c>
      <c r="M27" s="2">
        <f t="shared" ca="1" si="4"/>
        <v>17863.531196427801</v>
      </c>
      <c r="N27" s="2">
        <f t="shared" ca="1" si="4"/>
        <v>18932.032746224413</v>
      </c>
      <c r="O27" s="2">
        <f t="shared" ca="1" si="4"/>
        <v>20089.358192214098</v>
      </c>
      <c r="P27" s="2">
        <f t="shared" ca="1" si="4"/>
        <v>21322.591568716609</v>
      </c>
      <c r="Q27" s="2">
        <f t="shared" ca="1" si="4"/>
        <v>22593.140612858118</v>
      </c>
      <c r="R27" s="2">
        <f t="shared" ca="1" si="4"/>
        <v>23994.873614078526</v>
      </c>
      <c r="S27" s="2">
        <f t="shared" ca="1" si="4"/>
        <v>25448.347357521718</v>
      </c>
      <c r="T27" s="2">
        <f t="shared" ca="1" si="4"/>
        <v>27062.425836488575</v>
      </c>
      <c r="U27" s="2">
        <f t="shared" ca="1" si="4"/>
        <v>28809.856429054711</v>
      </c>
      <c r="V27" s="2">
        <f t="shared" ca="1" si="4"/>
        <v>30544.001279999997</v>
      </c>
      <c r="W27" s="2">
        <f t="shared" ca="1" si="4"/>
        <v>32662.744416093101</v>
      </c>
      <c r="X27" s="2">
        <f t="shared" ca="1" si="4"/>
        <v>34937.261792496109</v>
      </c>
      <c r="Y27" s="2">
        <f t="shared" ca="1" si="4"/>
        <v>37590.53887096879</v>
      </c>
      <c r="Z27" s="2">
        <f t="shared" ca="1" si="4"/>
        <v>39866.328653506804</v>
      </c>
      <c r="AA27" s="2">
        <f t="shared" ca="1" si="4"/>
        <v>42361.945697801792</v>
      </c>
      <c r="AB27" s="2">
        <f t="shared" ca="1" si="4"/>
        <v>45013.324684269872</v>
      </c>
      <c r="AC27" s="2">
        <f t="shared" ca="1" si="4"/>
        <v>47749.709508782485</v>
      </c>
      <c r="AD27" s="2">
        <f t="shared" ca="1" si="4"/>
        <v>50748.023893696387</v>
      </c>
      <c r="AE27" s="2">
        <f t="shared" ca="1" si="4"/>
        <v>53841.027487117935</v>
      </c>
      <c r="AF27" s="2">
        <f t="shared" ca="1" si="4"/>
        <v>57262.53099859527</v>
      </c>
      <c r="AG27" s="2">
        <f t="shared" ca="1" si="4"/>
        <v>60871.474817066432</v>
      </c>
      <c r="AH27" s="2">
        <f t="shared" ca="1" si="4"/>
        <v>64372.96821523043</v>
      </c>
      <c r="AI27" s="2">
        <f t="shared" ca="1" si="4"/>
        <v>68443.593736081966</v>
      </c>
      <c r="AJ27" s="2">
        <f t="shared" ca="1" si="4"/>
        <v>72649.04980292308</v>
      </c>
      <c r="AK27" s="2">
        <f t="shared" ca="1" si="4"/>
        <v>77257.320989709595</v>
      </c>
      <c r="AL27" s="2">
        <f t="shared" ca="1" si="4"/>
        <v>81559.125483253709</v>
      </c>
      <c r="AM27" s="2">
        <f t="shared" ca="1" si="4"/>
        <v>86260.422965514372</v>
      </c>
      <c r="AN27" s="2">
        <f t="shared" ca="1" si="4"/>
        <v>91243.696664386604</v>
      </c>
      <c r="AO27" s="2">
        <f t="shared" ca="1" si="4"/>
        <v>96350.398728555461</v>
      </c>
      <c r="AP27" s="2">
        <f t="shared" ca="1" si="4"/>
        <v>101934.50173095021</v>
      </c>
      <c r="AQ27" s="2">
        <f t="shared" ca="1" si="4"/>
        <v>107659.30260370651</v>
      </c>
      <c r="AR27" s="2">
        <f t="shared" ca="1" si="4"/>
        <v>113965.6077726292</v>
      </c>
      <c r="AS27" s="2">
        <f t="shared" ca="1" si="4"/>
        <v>120603.70311652056</v>
      </c>
      <c r="AT27" s="2">
        <f t="shared" ca="1" si="4"/>
        <v>126950.46173397527</v>
      </c>
      <c r="AU27" s="2">
        <f t="shared" ca="1" si="4"/>
        <v>134363.39549674923</v>
      </c>
      <c r="AV27" s="2">
        <f t="shared" ca="1" si="4"/>
        <v>141963.22781333345</v>
      </c>
      <c r="AW27" s="2">
        <f t="shared" ca="1" si="4"/>
        <v>150275.36180272419</v>
      </c>
      <c r="AX27" s="2">
        <f t="shared" ca="1" si="4"/>
        <v>158797.07129807171</v>
      </c>
      <c r="AY27" s="2">
        <f t="shared" ca="1" si="4"/>
        <v>168115.85547113034</v>
      </c>
      <c r="AZ27" s="2">
        <f t="shared" ca="1" si="4"/>
        <v>177994.54463229186</v>
      </c>
      <c r="BA27" s="2">
        <f t="shared" ca="1" si="4"/>
        <v>188122.38248983806</v>
      </c>
      <c r="BB27" s="2">
        <f t="shared" ca="1" si="4"/>
        <v>199198.9393674024</v>
      </c>
      <c r="BC27" s="2">
        <f t="shared" ca="1" si="4"/>
        <v>210557.08675557334</v>
      </c>
      <c r="BD27" s="2">
        <f t="shared" ca="1" si="4"/>
        <v>223060.43043574001</v>
      </c>
      <c r="BE27" s="2">
        <f t="shared" ca="1" si="4"/>
        <v>236237.14661272435</v>
      </c>
      <c r="BF27" s="2">
        <f t="shared" ca="1" si="4"/>
        <v>248835.51655060783</v>
      </c>
      <c r="BG27" s="2">
        <f t="shared" ca="1" si="4"/>
        <v>263560.05508237384</v>
      </c>
      <c r="BH27" s="2">
        <f t="shared" ca="1" si="4"/>
        <v>278658.52596691455</v>
      </c>
      <c r="BI27" s="2">
        <f t="shared" ca="1" si="4"/>
        <v>295175.43123095535</v>
      </c>
      <c r="BJ27" s="2">
        <f t="shared" ca="1" si="4"/>
        <v>312113.77093373978</v>
      </c>
      <c r="BK27" s="2">
        <f t="shared" ca="1" si="4"/>
        <v>330644.39152619569</v>
      </c>
      <c r="BL27" s="2">
        <f t="shared" ca="1" si="4"/>
        <v>350290.81526687258</v>
      </c>
      <c r="BM27" s="2">
        <f t="shared" ca="1" si="4"/>
        <v>370433.61185177986</v>
      </c>
      <c r="BN27" s="2">
        <f t="shared" ca="1" si="4"/>
        <v>392476.32222006354</v>
      </c>
      <c r="BO27" s="2">
        <f t="shared" ca="1" si="4"/>
        <v>415076.07244753663</v>
      </c>
      <c r="BP27" s="2">
        <f t="shared" ca="1" si="4"/>
        <v>439283.20472461625</v>
      </c>
      <c r="BQ27" s="2">
        <f t="shared" ca="1" si="4"/>
        <v>465461.9365386017</v>
      </c>
    </row>
    <row r="28" spans="1:69" s="104" customFormat="1">
      <c r="A28" s="71"/>
      <c r="B28" s="71"/>
      <c r="C28" s="101"/>
      <c r="D28" s="97"/>
      <c r="E28" s="47" t="str">
        <f xml:space="preserve"> LEFT($E$27, LEN($E$27) - 3 )</f>
        <v xml:space="preserve">Creditors </v>
      </c>
      <c r="F28" s="47"/>
      <c r="G28" s="47" t="str">
        <f xml:space="preserve"> G$27</f>
        <v>GBP</v>
      </c>
      <c r="H28" s="47"/>
      <c r="I28" s="47"/>
      <c r="J28" s="12">
        <f t="shared" ref="J28:BQ28" ca="1" si="5" xml:space="preserve"> -1 * J27</f>
        <v>-15000</v>
      </c>
      <c r="K28" s="12">
        <f t="shared" ca="1" si="5"/>
        <v>-15909.560782921981</v>
      </c>
      <c r="L28" s="12">
        <f t="shared" ca="1" si="5"/>
        <v>-16842.260550275496</v>
      </c>
      <c r="M28" s="12">
        <f t="shared" ca="1" si="5"/>
        <v>-17863.531196427801</v>
      </c>
      <c r="N28" s="12">
        <f t="shared" ca="1" si="5"/>
        <v>-18932.032746224413</v>
      </c>
      <c r="O28" s="12">
        <f t="shared" ca="1" si="5"/>
        <v>-20089.358192214098</v>
      </c>
      <c r="P28" s="12">
        <f t="shared" ca="1" si="5"/>
        <v>-21322.591568716609</v>
      </c>
      <c r="Q28" s="12">
        <f t="shared" ca="1" si="5"/>
        <v>-22593.140612858118</v>
      </c>
      <c r="R28" s="12">
        <f t="shared" ca="1" si="5"/>
        <v>-23994.873614078526</v>
      </c>
      <c r="S28" s="12">
        <f t="shared" ca="1" si="5"/>
        <v>-25448.347357521718</v>
      </c>
      <c r="T28" s="12">
        <f t="shared" ca="1" si="5"/>
        <v>-27062.425836488575</v>
      </c>
      <c r="U28" s="12">
        <f t="shared" ca="1" si="5"/>
        <v>-28809.856429054711</v>
      </c>
      <c r="V28" s="12">
        <f t="shared" ca="1" si="5"/>
        <v>-30544.001279999997</v>
      </c>
      <c r="W28" s="12">
        <f t="shared" ca="1" si="5"/>
        <v>-32662.744416093101</v>
      </c>
      <c r="X28" s="12">
        <f t="shared" ca="1" si="5"/>
        <v>-34937.261792496109</v>
      </c>
      <c r="Y28" s="12">
        <f t="shared" ca="1" si="5"/>
        <v>-37590.53887096879</v>
      </c>
      <c r="Z28" s="12">
        <f t="shared" ca="1" si="5"/>
        <v>-39866.328653506804</v>
      </c>
      <c r="AA28" s="12">
        <f t="shared" ca="1" si="5"/>
        <v>-42361.945697801792</v>
      </c>
      <c r="AB28" s="12">
        <f t="shared" ca="1" si="5"/>
        <v>-45013.324684269872</v>
      </c>
      <c r="AC28" s="12">
        <f t="shared" ca="1" si="5"/>
        <v>-47749.709508782485</v>
      </c>
      <c r="AD28" s="12">
        <f t="shared" ca="1" si="5"/>
        <v>-50748.023893696387</v>
      </c>
      <c r="AE28" s="12">
        <f t="shared" ca="1" si="5"/>
        <v>-53841.027487117935</v>
      </c>
      <c r="AF28" s="12">
        <f t="shared" ca="1" si="5"/>
        <v>-57262.53099859527</v>
      </c>
      <c r="AG28" s="12">
        <f t="shared" ca="1" si="5"/>
        <v>-60871.474817066432</v>
      </c>
      <c r="AH28" s="12">
        <f t="shared" ca="1" si="5"/>
        <v>-64372.96821523043</v>
      </c>
      <c r="AI28" s="12">
        <f t="shared" ca="1" si="5"/>
        <v>-68443.593736081966</v>
      </c>
      <c r="AJ28" s="12">
        <f t="shared" ca="1" si="5"/>
        <v>-72649.04980292308</v>
      </c>
      <c r="AK28" s="12">
        <f t="shared" ca="1" si="5"/>
        <v>-77257.320989709595</v>
      </c>
      <c r="AL28" s="12">
        <f t="shared" ca="1" si="5"/>
        <v>-81559.125483253709</v>
      </c>
      <c r="AM28" s="12">
        <f t="shared" ca="1" si="5"/>
        <v>-86260.422965514372</v>
      </c>
      <c r="AN28" s="12">
        <f t="shared" ca="1" si="5"/>
        <v>-91243.696664386604</v>
      </c>
      <c r="AO28" s="12">
        <f t="shared" ca="1" si="5"/>
        <v>-96350.398728555461</v>
      </c>
      <c r="AP28" s="12">
        <f t="shared" ca="1" si="5"/>
        <v>-101934.50173095021</v>
      </c>
      <c r="AQ28" s="12">
        <f t="shared" ca="1" si="5"/>
        <v>-107659.30260370651</v>
      </c>
      <c r="AR28" s="12">
        <f t="shared" ca="1" si="5"/>
        <v>-113965.6077726292</v>
      </c>
      <c r="AS28" s="12">
        <f t="shared" ca="1" si="5"/>
        <v>-120603.70311652056</v>
      </c>
      <c r="AT28" s="12">
        <f t="shared" ca="1" si="5"/>
        <v>-126950.46173397527</v>
      </c>
      <c r="AU28" s="12">
        <f t="shared" ca="1" si="5"/>
        <v>-134363.39549674923</v>
      </c>
      <c r="AV28" s="12">
        <f t="shared" ca="1" si="5"/>
        <v>-141963.22781333345</v>
      </c>
      <c r="AW28" s="12">
        <f t="shared" ca="1" si="5"/>
        <v>-150275.36180272419</v>
      </c>
      <c r="AX28" s="12">
        <f t="shared" ca="1" si="5"/>
        <v>-158797.07129807171</v>
      </c>
      <c r="AY28" s="12">
        <f t="shared" ca="1" si="5"/>
        <v>-168115.85547113034</v>
      </c>
      <c r="AZ28" s="12">
        <f t="shared" ca="1" si="5"/>
        <v>-177994.54463229186</v>
      </c>
      <c r="BA28" s="12">
        <f t="shared" ca="1" si="5"/>
        <v>-188122.38248983806</v>
      </c>
      <c r="BB28" s="12">
        <f t="shared" ca="1" si="5"/>
        <v>-199198.9393674024</v>
      </c>
      <c r="BC28" s="12">
        <f t="shared" ca="1" si="5"/>
        <v>-210557.08675557334</v>
      </c>
      <c r="BD28" s="12">
        <f t="shared" ca="1" si="5"/>
        <v>-223060.43043574001</v>
      </c>
      <c r="BE28" s="12">
        <f t="shared" ca="1" si="5"/>
        <v>-236237.14661272435</v>
      </c>
      <c r="BF28" s="12">
        <f t="shared" ca="1" si="5"/>
        <v>-248835.51655060783</v>
      </c>
      <c r="BG28" s="12">
        <f t="shared" ca="1" si="5"/>
        <v>-263560.05508237384</v>
      </c>
      <c r="BH28" s="12">
        <f t="shared" ca="1" si="5"/>
        <v>-278658.52596691455</v>
      </c>
      <c r="BI28" s="12">
        <f t="shared" ca="1" si="5"/>
        <v>-295175.43123095535</v>
      </c>
      <c r="BJ28" s="12">
        <f t="shared" ca="1" si="5"/>
        <v>-312113.77093373978</v>
      </c>
      <c r="BK28" s="12">
        <f t="shared" ca="1" si="5"/>
        <v>-330644.39152619569</v>
      </c>
      <c r="BL28" s="12">
        <f t="shared" ca="1" si="5"/>
        <v>-350290.81526687258</v>
      </c>
      <c r="BM28" s="12">
        <f t="shared" ca="1" si="5"/>
        <v>-370433.61185177986</v>
      </c>
      <c r="BN28" s="12">
        <f t="shared" ca="1" si="5"/>
        <v>-392476.32222006354</v>
      </c>
      <c r="BO28" s="12">
        <f t="shared" ca="1" si="5"/>
        <v>-415076.07244753663</v>
      </c>
      <c r="BP28" s="12">
        <f t="shared" ca="1" si="5"/>
        <v>-439283.20472461625</v>
      </c>
      <c r="BQ28" s="12">
        <f t="shared" ca="1" si="5"/>
        <v>-465461.9365386017</v>
      </c>
    </row>
    <row r="30" spans="1:69">
      <c r="B30" s="28" t="s">
        <v>168</v>
      </c>
    </row>
    <row r="31" spans="1:69" s="105" customFormat="1">
      <c r="A31" s="72"/>
      <c r="B31" s="72"/>
      <c r="C31" s="91"/>
      <c r="D31" s="98"/>
      <c r="E31" s="58" t="str">
        <f xml:space="preserve">  InpC!E$18</f>
        <v>Opening Debtors</v>
      </c>
      <c r="F31" s="58">
        <f xml:space="preserve">  InpC!F$18</f>
        <v>0</v>
      </c>
      <c r="G31" s="58" t="str">
        <f xml:space="preserve">  InpC!G$18</f>
        <v>GBP</v>
      </c>
      <c r="M31" s="93"/>
    </row>
    <row r="32" spans="1:69">
      <c r="A32" s="21"/>
      <c r="B32" s="21"/>
      <c r="C32" s="33"/>
      <c r="D32" s="34"/>
      <c r="E32" s="3" t="str">
        <f xml:space="preserve">  Time!E$37</f>
        <v>Period number</v>
      </c>
      <c r="F32" s="3">
        <f xml:space="preserve">  Time!F$37</f>
        <v>0</v>
      </c>
      <c r="G32" s="3">
        <f xml:space="preserve">  Time!G$37</f>
        <v>0</v>
      </c>
      <c r="H32" s="3">
        <f xml:space="preserve">  Time!H$37</f>
        <v>1830</v>
      </c>
      <c r="I32" s="3">
        <f xml:space="preserve">  Time!I$37</f>
        <v>0</v>
      </c>
      <c r="J32" s="3">
        <f xml:space="preserve">  Time!J$37</f>
        <v>1</v>
      </c>
      <c r="K32" s="3">
        <f xml:space="preserve">  Time!K$37</f>
        <v>2</v>
      </c>
      <c r="L32" s="3">
        <f xml:space="preserve">  Time!L$37</f>
        <v>3</v>
      </c>
      <c r="M32" s="3">
        <f xml:space="preserve">  Time!M$37</f>
        <v>4</v>
      </c>
      <c r="N32" s="3">
        <f xml:space="preserve">  Time!N$37</f>
        <v>5</v>
      </c>
      <c r="O32" s="3">
        <f xml:space="preserve">  Time!O$37</f>
        <v>6</v>
      </c>
      <c r="P32" s="3">
        <f xml:space="preserve">  Time!P$37</f>
        <v>7</v>
      </c>
      <c r="Q32" s="3">
        <f xml:space="preserve">  Time!Q$37</f>
        <v>8</v>
      </c>
      <c r="R32" s="3">
        <f xml:space="preserve">  Time!R$37</f>
        <v>9</v>
      </c>
      <c r="S32" s="3">
        <f xml:space="preserve">  Time!S$37</f>
        <v>10</v>
      </c>
      <c r="T32" s="3">
        <f xml:space="preserve">  Time!T$37</f>
        <v>11</v>
      </c>
      <c r="U32" s="3">
        <f xml:space="preserve">  Time!U$37</f>
        <v>12</v>
      </c>
      <c r="V32" s="3">
        <f xml:space="preserve">  Time!V$37</f>
        <v>13</v>
      </c>
      <c r="W32" s="3">
        <f xml:space="preserve">  Time!W$37</f>
        <v>14</v>
      </c>
      <c r="X32" s="3">
        <f xml:space="preserve">  Time!X$37</f>
        <v>15</v>
      </c>
      <c r="Y32" s="3">
        <f xml:space="preserve">  Time!Y$37</f>
        <v>16</v>
      </c>
      <c r="Z32" s="3">
        <f xml:space="preserve">  Time!Z$37</f>
        <v>17</v>
      </c>
      <c r="AA32" s="3">
        <f xml:space="preserve">  Time!AA$37</f>
        <v>18</v>
      </c>
      <c r="AB32" s="3">
        <f xml:space="preserve">  Time!AB$37</f>
        <v>19</v>
      </c>
      <c r="AC32" s="3">
        <f xml:space="preserve">  Time!AC$37</f>
        <v>20</v>
      </c>
      <c r="AD32" s="3">
        <f xml:space="preserve">  Time!AD$37</f>
        <v>21</v>
      </c>
      <c r="AE32" s="3">
        <f xml:space="preserve">  Time!AE$37</f>
        <v>22</v>
      </c>
      <c r="AF32" s="3">
        <f xml:space="preserve">  Time!AF$37</f>
        <v>23</v>
      </c>
      <c r="AG32" s="3">
        <f xml:space="preserve">  Time!AG$37</f>
        <v>24</v>
      </c>
      <c r="AH32" s="3">
        <f xml:space="preserve">  Time!AH$37</f>
        <v>25</v>
      </c>
      <c r="AI32" s="3">
        <f xml:space="preserve">  Time!AI$37</f>
        <v>26</v>
      </c>
      <c r="AJ32" s="3">
        <f xml:space="preserve">  Time!AJ$37</f>
        <v>27</v>
      </c>
      <c r="AK32" s="3">
        <f xml:space="preserve">  Time!AK$37</f>
        <v>28</v>
      </c>
      <c r="AL32" s="3">
        <f xml:space="preserve">  Time!AL$37</f>
        <v>29</v>
      </c>
      <c r="AM32" s="3">
        <f xml:space="preserve">  Time!AM$37</f>
        <v>30</v>
      </c>
      <c r="AN32" s="3">
        <f xml:space="preserve">  Time!AN$37</f>
        <v>31</v>
      </c>
      <c r="AO32" s="3">
        <f xml:space="preserve">  Time!AO$37</f>
        <v>32</v>
      </c>
      <c r="AP32" s="3">
        <f xml:space="preserve">  Time!AP$37</f>
        <v>33</v>
      </c>
      <c r="AQ32" s="3">
        <f xml:space="preserve">  Time!AQ$37</f>
        <v>34</v>
      </c>
      <c r="AR32" s="3">
        <f xml:space="preserve">  Time!AR$37</f>
        <v>35</v>
      </c>
      <c r="AS32" s="3">
        <f xml:space="preserve">  Time!AS$37</f>
        <v>36</v>
      </c>
      <c r="AT32" s="3">
        <f xml:space="preserve">  Time!AT$37</f>
        <v>37</v>
      </c>
      <c r="AU32" s="3">
        <f xml:space="preserve">  Time!AU$37</f>
        <v>38</v>
      </c>
      <c r="AV32" s="3">
        <f xml:space="preserve">  Time!AV$37</f>
        <v>39</v>
      </c>
      <c r="AW32" s="3">
        <f xml:space="preserve">  Time!AW$37</f>
        <v>40</v>
      </c>
      <c r="AX32" s="3">
        <f xml:space="preserve">  Time!AX$37</f>
        <v>41</v>
      </c>
      <c r="AY32" s="3">
        <f xml:space="preserve">  Time!AY$37</f>
        <v>42</v>
      </c>
      <c r="AZ32" s="3">
        <f xml:space="preserve">  Time!AZ$37</f>
        <v>43</v>
      </c>
      <c r="BA32" s="3">
        <f xml:space="preserve">  Time!BA$37</f>
        <v>44</v>
      </c>
      <c r="BB32" s="3">
        <f xml:space="preserve">  Time!BB$37</f>
        <v>45</v>
      </c>
      <c r="BC32" s="3">
        <f xml:space="preserve">  Time!BC$37</f>
        <v>46</v>
      </c>
      <c r="BD32" s="3">
        <f xml:space="preserve">  Time!BD$37</f>
        <v>47</v>
      </c>
      <c r="BE32" s="3">
        <f xml:space="preserve">  Time!BE$37</f>
        <v>48</v>
      </c>
      <c r="BF32" s="3">
        <f xml:space="preserve">  Time!BF$37</f>
        <v>49</v>
      </c>
      <c r="BG32" s="3">
        <f xml:space="preserve">  Time!BG$37</f>
        <v>50</v>
      </c>
      <c r="BH32" s="3">
        <f xml:space="preserve">  Time!BH$37</f>
        <v>51</v>
      </c>
      <c r="BI32" s="3">
        <f xml:space="preserve">  Time!BI$37</f>
        <v>52</v>
      </c>
      <c r="BJ32" s="3">
        <f xml:space="preserve">  Time!BJ$37</f>
        <v>53</v>
      </c>
      <c r="BK32" s="3">
        <f xml:space="preserve">  Time!BK$37</f>
        <v>54</v>
      </c>
      <c r="BL32" s="3">
        <f xml:space="preserve">  Time!BL$37</f>
        <v>55</v>
      </c>
      <c r="BM32" s="3">
        <f xml:space="preserve">  Time!BM$37</f>
        <v>56</v>
      </c>
      <c r="BN32" s="3">
        <f xml:space="preserve">  Time!BN$37</f>
        <v>57</v>
      </c>
      <c r="BO32" s="3">
        <f xml:space="preserve">  Time!BO$37</f>
        <v>58</v>
      </c>
      <c r="BP32" s="3">
        <f xml:space="preserve">  Time!BP$37</f>
        <v>59</v>
      </c>
      <c r="BQ32" s="3">
        <f xml:space="preserve">  Time!BQ$37</f>
        <v>60</v>
      </c>
    </row>
    <row r="33" spans="1:69">
      <c r="E33" s="52" t="s">
        <v>39</v>
      </c>
      <c r="G33" s="52" t="s">
        <v>144</v>
      </c>
      <c r="J33" s="2">
        <f t="shared" ref="J33:BQ33" si="6" xml:space="preserve">  I36</f>
        <v>0</v>
      </c>
      <c r="K33" s="2">
        <f t="shared" ca="1" si="6"/>
        <v>0</v>
      </c>
      <c r="L33" s="2">
        <f t="shared" ca="1" si="6"/>
        <v>0</v>
      </c>
      <c r="M33" s="2">
        <f t="shared" ca="1" si="6"/>
        <v>0</v>
      </c>
      <c r="N33" s="2">
        <f t="shared" ca="1" si="6"/>
        <v>0</v>
      </c>
      <c r="O33" s="2">
        <f t="shared" ca="1" si="6"/>
        <v>212.50050000000002</v>
      </c>
      <c r="P33" s="2">
        <f t="shared" ca="1" si="6"/>
        <v>318.75075000000004</v>
      </c>
      <c r="Q33" s="2">
        <f t="shared" ca="1" si="6"/>
        <v>488.75115</v>
      </c>
      <c r="R33" s="2">
        <f t="shared" ca="1" si="6"/>
        <v>722.50170000000003</v>
      </c>
      <c r="S33" s="2">
        <f t="shared" ca="1" si="6"/>
        <v>1083.7525500000002</v>
      </c>
      <c r="T33" s="2">
        <f t="shared" ca="1" si="6"/>
        <v>1615.0038</v>
      </c>
      <c r="U33" s="2">
        <f t="shared" ca="1" si="6"/>
        <v>2422.5057000000002</v>
      </c>
      <c r="V33" s="2">
        <f t="shared" ca="1" si="6"/>
        <v>3633.75855</v>
      </c>
      <c r="W33" s="2">
        <f t="shared" ca="1" si="6"/>
        <v>5440.0128000000013</v>
      </c>
      <c r="X33" s="2">
        <f t="shared" ca="1" si="6"/>
        <v>8160.0192000000025</v>
      </c>
      <c r="Y33" s="2">
        <f t="shared" ca="1" si="6"/>
        <v>12261.278850000004</v>
      </c>
      <c r="Z33" s="2">
        <f t="shared" ca="1" si="6"/>
        <v>18381.293250000002</v>
      </c>
      <c r="AA33" s="2">
        <f t="shared" ca="1" si="6"/>
        <v>20208.797550000007</v>
      </c>
      <c r="AB33" s="2">
        <f t="shared" ca="1" si="6"/>
        <v>22248.802350000009</v>
      </c>
      <c r="AC33" s="2">
        <f t="shared" ca="1" si="6"/>
        <v>24458.807550000009</v>
      </c>
      <c r="AD33" s="2">
        <f t="shared" ca="1" si="6"/>
        <v>26902.563300000005</v>
      </c>
      <c r="AE33" s="2">
        <f t="shared" ca="1" si="6"/>
        <v>29601.319650000001</v>
      </c>
      <c r="AF33" s="2">
        <f t="shared" ca="1" si="6"/>
        <v>32555.076600000008</v>
      </c>
      <c r="AG33" s="2">
        <f t="shared" ca="1" si="6"/>
        <v>35827.584300000017</v>
      </c>
      <c r="AH33" s="2">
        <f t="shared" ca="1" si="6"/>
        <v>39397.592700000023</v>
      </c>
      <c r="AI33" s="2">
        <f t="shared" ca="1" si="6"/>
        <v>43350.102000000014</v>
      </c>
      <c r="AJ33" s="2">
        <f t="shared" ca="1" si="6"/>
        <v>47685.112200000018</v>
      </c>
      <c r="AK33" s="2">
        <f t="shared" ca="1" si="6"/>
        <v>52445.123400000011</v>
      </c>
      <c r="AL33" s="2">
        <f t="shared" ca="1" si="6"/>
        <v>57693.885750000009</v>
      </c>
      <c r="AM33" s="2">
        <f t="shared" ca="1" si="6"/>
        <v>58841.388450000013</v>
      </c>
      <c r="AN33" s="2">
        <f t="shared" ca="1" si="6"/>
        <v>60010.141200000013</v>
      </c>
      <c r="AO33" s="2">
        <f t="shared" ca="1" si="6"/>
        <v>61221.39405000001</v>
      </c>
      <c r="AP33" s="2">
        <f t="shared" ca="1" si="6"/>
        <v>62432.646899999992</v>
      </c>
      <c r="AQ33" s="2">
        <f t="shared" ca="1" si="6"/>
        <v>63686.399849999987</v>
      </c>
      <c r="AR33" s="2">
        <f t="shared" ca="1" si="6"/>
        <v>64961.402849999991</v>
      </c>
      <c r="AS33" s="2">
        <f t="shared" ca="1" si="6"/>
        <v>66257.655899999998</v>
      </c>
      <c r="AT33" s="2">
        <f t="shared" ca="1" si="6"/>
        <v>67596.409050000002</v>
      </c>
      <c r="AU33" s="2">
        <f t="shared" ca="1" si="6"/>
        <v>68935.162199999977</v>
      </c>
      <c r="AV33" s="2">
        <f t="shared" ca="1" si="6"/>
        <v>70316.41545</v>
      </c>
      <c r="AW33" s="2">
        <f t="shared" ca="1" si="6"/>
        <v>71718.918749999997</v>
      </c>
      <c r="AX33" s="2">
        <f t="shared" ca="1" si="6"/>
        <v>73163.922149999999</v>
      </c>
      <c r="AY33" s="2">
        <f t="shared" ca="1" si="6"/>
        <v>74630.175600000002</v>
      </c>
      <c r="AZ33" s="2">
        <f t="shared" ca="1" si="6"/>
        <v>76117.679099999994</v>
      </c>
      <c r="BA33" s="2">
        <f t="shared" ca="1" si="6"/>
        <v>77647.682700000019</v>
      </c>
      <c r="BB33" s="2">
        <f t="shared" ca="1" si="6"/>
        <v>79198.936350000004</v>
      </c>
      <c r="BC33" s="2">
        <f t="shared" ca="1" si="6"/>
        <v>80771.440050000019</v>
      </c>
      <c r="BD33" s="2">
        <f t="shared" ca="1" si="6"/>
        <v>82386.443850000011</v>
      </c>
      <c r="BE33" s="2">
        <f t="shared" ca="1" si="6"/>
        <v>84043.947750000036</v>
      </c>
      <c r="BF33" s="2">
        <f t="shared" ca="1" si="6"/>
        <v>85722.70170000002</v>
      </c>
      <c r="BG33" s="2">
        <f t="shared" ca="1" si="6"/>
        <v>87443.955750000023</v>
      </c>
      <c r="BH33" s="2">
        <f t="shared" ca="1" si="6"/>
        <v>89186.459849999999</v>
      </c>
      <c r="BI33" s="2">
        <f t="shared" ca="1" si="6"/>
        <v>90971.464049999995</v>
      </c>
      <c r="BJ33" s="2">
        <f t="shared" ca="1" si="6"/>
        <v>92777.718299999993</v>
      </c>
      <c r="BK33" s="2">
        <f t="shared" ca="1" si="6"/>
        <v>94647.722699999998</v>
      </c>
      <c r="BL33" s="2">
        <f t="shared" ca="1" si="6"/>
        <v>96538.977149999992</v>
      </c>
      <c r="BM33" s="2">
        <f t="shared" ca="1" si="6"/>
        <v>98472.731699999989</v>
      </c>
      <c r="BN33" s="2">
        <f t="shared" ca="1" si="6"/>
        <v>100427.73629999999</v>
      </c>
      <c r="BO33" s="2">
        <f t="shared" ca="1" si="6"/>
        <v>102446.49105</v>
      </c>
      <c r="BP33" s="2">
        <f t="shared" ca="1" si="6"/>
        <v>104486.49584999998</v>
      </c>
      <c r="BQ33" s="2">
        <f t="shared" ca="1" si="6"/>
        <v>106590.25079999999</v>
      </c>
    </row>
    <row r="34" spans="1:69">
      <c r="A34" s="21"/>
      <c r="B34" s="21"/>
      <c r="C34" s="33"/>
      <c r="D34" s="34" t="s">
        <v>128</v>
      </c>
      <c r="E34" s="3" t="str">
        <f xml:space="preserve">  Customers!E$17</f>
        <v>Revenue</v>
      </c>
      <c r="F34" s="3">
        <f xml:space="preserve">  Customers!F$17</f>
        <v>0</v>
      </c>
      <c r="G34" s="3" t="str">
        <f xml:space="preserve">  Customers!G$17</f>
        <v>GBP</v>
      </c>
      <c r="H34" s="3">
        <f xml:space="preserve">  Customers!H$17</f>
        <v>3089481.0193499997</v>
      </c>
      <c r="I34" s="3">
        <f xml:space="preserve">  Customers!I$17</f>
        <v>0</v>
      </c>
      <c r="J34" s="3">
        <f xml:space="preserve">  Customers!J$17</f>
        <v>0</v>
      </c>
      <c r="K34" s="3">
        <f xml:space="preserve">  Customers!K$17</f>
        <v>0</v>
      </c>
      <c r="L34" s="3">
        <f xml:space="preserve">  Customers!L$17</f>
        <v>0</v>
      </c>
      <c r="M34" s="3">
        <f xml:space="preserve">  Customers!M$17</f>
        <v>0</v>
      </c>
      <c r="N34" s="3">
        <f xml:space="preserve">  Customers!N$17</f>
        <v>212.50050000000002</v>
      </c>
      <c r="O34" s="3">
        <f xml:space="preserve">  Customers!O$17</f>
        <v>318.75074999999998</v>
      </c>
      <c r="P34" s="3">
        <f xml:space="preserve">  Customers!P$17</f>
        <v>488.75115</v>
      </c>
      <c r="Q34" s="3">
        <f xml:space="preserve">  Customers!Q$17</f>
        <v>722.50170000000003</v>
      </c>
      <c r="R34" s="3">
        <f xml:space="preserve">  Customers!R$17</f>
        <v>1083.7525500000002</v>
      </c>
      <c r="S34" s="3">
        <f xml:space="preserve">  Customers!S$17</f>
        <v>1615.0038</v>
      </c>
      <c r="T34" s="3">
        <f xml:space="preserve">  Customers!T$17</f>
        <v>2422.5057000000002</v>
      </c>
      <c r="U34" s="3">
        <f xml:space="preserve">  Customers!U$17</f>
        <v>3633.7585499999996</v>
      </c>
      <c r="V34" s="3">
        <f xml:space="preserve">  Customers!V$17</f>
        <v>5440.0128000000004</v>
      </c>
      <c r="W34" s="3">
        <f xml:space="preserve">  Customers!W$17</f>
        <v>8160.0192000000006</v>
      </c>
      <c r="X34" s="3">
        <f xml:space="preserve">  Customers!X$17</f>
        <v>12261.278850000001</v>
      </c>
      <c r="Y34" s="3">
        <f xml:space="preserve">  Customers!Y$17</f>
        <v>18381.293249999999</v>
      </c>
      <c r="Z34" s="3">
        <f xml:space="preserve">  Customers!Z$17</f>
        <v>20208.797549999999</v>
      </c>
      <c r="AA34" s="3">
        <f xml:space="preserve">  Customers!AA$17</f>
        <v>22248.802350000002</v>
      </c>
      <c r="AB34" s="3">
        <f xml:space="preserve">  Customers!AB$17</f>
        <v>24458.807550000001</v>
      </c>
      <c r="AC34" s="3">
        <f xml:space="preserve">  Customers!AC$17</f>
        <v>26902.563299999998</v>
      </c>
      <c r="AD34" s="3">
        <f xml:space="preserve">  Customers!AD$17</f>
        <v>29601.319649999998</v>
      </c>
      <c r="AE34" s="3">
        <f xml:space="preserve">  Customers!AE$17</f>
        <v>32555.0766</v>
      </c>
      <c r="AF34" s="3">
        <f xml:space="preserve">  Customers!AF$17</f>
        <v>35827.584300000002</v>
      </c>
      <c r="AG34" s="3">
        <f xml:space="preserve">  Customers!AG$17</f>
        <v>39397.592700000008</v>
      </c>
      <c r="AH34" s="3">
        <f xml:space="preserve">  Customers!AH$17</f>
        <v>43350.101999999999</v>
      </c>
      <c r="AI34" s="3">
        <f xml:space="preserve">  Customers!AI$17</f>
        <v>47685.112200000003</v>
      </c>
      <c r="AJ34" s="3">
        <f xml:space="preserve">  Customers!AJ$17</f>
        <v>52445.123400000004</v>
      </c>
      <c r="AK34" s="3">
        <f xml:space="preserve">  Customers!AK$17</f>
        <v>57693.885750000001</v>
      </c>
      <c r="AL34" s="3">
        <f xml:space="preserve">  Customers!AL$17</f>
        <v>58841.388449999999</v>
      </c>
      <c r="AM34" s="3">
        <f xml:space="preserve">  Customers!AM$17</f>
        <v>60010.141200000005</v>
      </c>
      <c r="AN34" s="3">
        <f xml:space="preserve">  Customers!AN$17</f>
        <v>61221.394050000003</v>
      </c>
      <c r="AO34" s="3">
        <f xml:space="preserve">  Customers!AO$17</f>
        <v>62432.646899999992</v>
      </c>
      <c r="AP34" s="3">
        <f xml:space="preserve">  Customers!AP$17</f>
        <v>63686.399849999994</v>
      </c>
      <c r="AQ34" s="3">
        <f xml:space="preserve">  Customers!AQ$17</f>
        <v>64961.402849999999</v>
      </c>
      <c r="AR34" s="3">
        <f xml:space="preserve">  Customers!AR$17</f>
        <v>66257.655899999998</v>
      </c>
      <c r="AS34" s="3">
        <f xml:space="preserve">  Customers!AS$17</f>
        <v>67596.409050000002</v>
      </c>
      <c r="AT34" s="3">
        <f xml:space="preserve">  Customers!AT$17</f>
        <v>68935.162199999992</v>
      </c>
      <c r="AU34" s="3">
        <f xml:space="preserve">  Customers!AU$17</f>
        <v>70316.415450000015</v>
      </c>
      <c r="AV34" s="3">
        <f xml:space="preserve">  Customers!AV$17</f>
        <v>71718.918750000012</v>
      </c>
      <c r="AW34" s="3">
        <f xml:space="preserve">  Customers!AW$17</f>
        <v>73163.922150000013</v>
      </c>
      <c r="AX34" s="3">
        <f xml:space="preserve">  Customers!AX$17</f>
        <v>74630.175600000002</v>
      </c>
      <c r="AY34" s="3">
        <f xml:space="preserve">  Customers!AY$17</f>
        <v>76117.679099999994</v>
      </c>
      <c r="AZ34" s="3">
        <f xml:space="preserve">  Customers!AZ$17</f>
        <v>77647.682700000005</v>
      </c>
      <c r="BA34" s="3">
        <f xml:space="preserve">  Customers!BA$17</f>
        <v>79198.936349999989</v>
      </c>
      <c r="BB34" s="3">
        <f xml:space="preserve">  Customers!BB$17</f>
        <v>80771.440050000005</v>
      </c>
      <c r="BC34" s="3">
        <f xml:space="preserve">  Customers!BC$17</f>
        <v>82386.443849999996</v>
      </c>
      <c r="BD34" s="3">
        <f xml:space="preserve">  Customers!BD$17</f>
        <v>84043.947750000007</v>
      </c>
      <c r="BE34" s="3">
        <f xml:space="preserve">  Customers!BE$17</f>
        <v>85722.701700000005</v>
      </c>
      <c r="BF34" s="3">
        <f xml:space="preserve">  Customers!BF$17</f>
        <v>87443.955750000008</v>
      </c>
      <c r="BG34" s="3">
        <f xml:space="preserve">  Customers!BG$17</f>
        <v>89186.459849999999</v>
      </c>
      <c r="BH34" s="3">
        <f xml:space="preserve">  Customers!BH$17</f>
        <v>90971.464049999995</v>
      </c>
      <c r="BI34" s="3">
        <f xml:space="preserve">  Customers!BI$17</f>
        <v>92777.718299999993</v>
      </c>
      <c r="BJ34" s="3">
        <f xml:space="preserve">  Customers!BJ$17</f>
        <v>94647.722700000013</v>
      </c>
      <c r="BK34" s="3">
        <f xml:space="preserve">  Customers!BK$17</f>
        <v>96538.977150000006</v>
      </c>
      <c r="BL34" s="3">
        <f xml:space="preserve">  Customers!BL$17</f>
        <v>98472.731700000004</v>
      </c>
      <c r="BM34" s="3">
        <f xml:space="preserve">  Customers!BM$17</f>
        <v>100427.7363</v>
      </c>
      <c r="BN34" s="3">
        <f xml:space="preserve">  Customers!BN$17</f>
        <v>102446.49105000001</v>
      </c>
      <c r="BO34" s="3">
        <f xml:space="preserve">  Customers!BO$17</f>
        <v>104486.49584999999</v>
      </c>
      <c r="BP34" s="3">
        <f xml:space="preserve">  Customers!BP$17</f>
        <v>106590.25080000001</v>
      </c>
      <c r="BQ34" s="3">
        <f xml:space="preserve">  Customers!BQ$17</f>
        <v>108715.2558</v>
      </c>
    </row>
    <row r="35" spans="1:69">
      <c r="D35" s="85" t="s">
        <v>166</v>
      </c>
      <c r="E35" s="2" t="str">
        <f t="shared" ref="E35:BQ35" si="7" xml:space="preserve">  E$10</f>
        <v>Cash income</v>
      </c>
      <c r="F35" s="2">
        <f t="shared" si="7"/>
        <v>0</v>
      </c>
      <c r="G35" s="2" t="str">
        <f t="shared" si="7"/>
        <v>GBP</v>
      </c>
      <c r="H35" s="2">
        <f t="shared" ca="1" si="7"/>
        <v>2980765.7635499998</v>
      </c>
      <c r="I35" s="2">
        <f t="shared" si="7"/>
        <v>0</v>
      </c>
      <c r="J35" s="2">
        <f t="shared" ca="1" si="7"/>
        <v>0</v>
      </c>
      <c r="K35" s="2">
        <f t="shared" ca="1" si="7"/>
        <v>0</v>
      </c>
      <c r="L35" s="2">
        <f t="shared" ca="1" si="7"/>
        <v>0</v>
      </c>
      <c r="M35" s="2">
        <f t="shared" ca="1" si="7"/>
        <v>0</v>
      </c>
      <c r="N35" s="2">
        <f t="shared" ca="1" si="7"/>
        <v>0</v>
      </c>
      <c r="O35" s="2">
        <f t="shared" ca="1" si="7"/>
        <v>212.50050000000002</v>
      </c>
      <c r="P35" s="2">
        <f t="shared" ca="1" si="7"/>
        <v>318.75074999999998</v>
      </c>
      <c r="Q35" s="2">
        <f t="shared" ca="1" si="7"/>
        <v>488.75115</v>
      </c>
      <c r="R35" s="2">
        <f t="shared" ca="1" si="7"/>
        <v>722.50170000000003</v>
      </c>
      <c r="S35" s="2">
        <f t="shared" ca="1" si="7"/>
        <v>1083.7525500000002</v>
      </c>
      <c r="T35" s="2">
        <f t="shared" ca="1" si="7"/>
        <v>1615.0038</v>
      </c>
      <c r="U35" s="2">
        <f t="shared" ca="1" si="7"/>
        <v>2422.5057000000002</v>
      </c>
      <c r="V35" s="2">
        <f t="shared" ca="1" si="7"/>
        <v>3633.7585499999996</v>
      </c>
      <c r="W35" s="2">
        <f t="shared" ca="1" si="7"/>
        <v>5440.0128000000004</v>
      </c>
      <c r="X35" s="2">
        <f t="shared" ca="1" si="7"/>
        <v>8160.0192000000006</v>
      </c>
      <c r="Y35" s="2">
        <f t="shared" ca="1" si="7"/>
        <v>12261.278850000001</v>
      </c>
      <c r="Z35" s="2">
        <f t="shared" ca="1" si="7"/>
        <v>18381.293249999999</v>
      </c>
      <c r="AA35" s="2">
        <f t="shared" ca="1" si="7"/>
        <v>20208.797549999999</v>
      </c>
      <c r="AB35" s="2">
        <f t="shared" ca="1" si="7"/>
        <v>22248.802350000002</v>
      </c>
      <c r="AC35" s="2">
        <f t="shared" ca="1" si="7"/>
        <v>24458.807550000001</v>
      </c>
      <c r="AD35" s="2">
        <f t="shared" ca="1" si="7"/>
        <v>26902.563299999998</v>
      </c>
      <c r="AE35" s="2">
        <f t="shared" ca="1" si="7"/>
        <v>29601.319649999998</v>
      </c>
      <c r="AF35" s="2">
        <f t="shared" ca="1" si="7"/>
        <v>32555.0766</v>
      </c>
      <c r="AG35" s="2">
        <f t="shared" ca="1" si="7"/>
        <v>35827.584300000002</v>
      </c>
      <c r="AH35" s="2">
        <f t="shared" ca="1" si="7"/>
        <v>39397.592700000008</v>
      </c>
      <c r="AI35" s="2">
        <f t="shared" ca="1" si="7"/>
        <v>43350.101999999999</v>
      </c>
      <c r="AJ35" s="2">
        <f t="shared" ca="1" si="7"/>
        <v>47685.112200000003</v>
      </c>
      <c r="AK35" s="2">
        <f t="shared" ca="1" si="7"/>
        <v>52445.123400000004</v>
      </c>
      <c r="AL35" s="2">
        <f t="shared" ca="1" si="7"/>
        <v>57693.885750000001</v>
      </c>
      <c r="AM35" s="2">
        <f t="shared" ca="1" si="7"/>
        <v>58841.388449999999</v>
      </c>
      <c r="AN35" s="2">
        <f t="shared" ca="1" si="7"/>
        <v>60010.141200000005</v>
      </c>
      <c r="AO35" s="2">
        <f t="shared" ca="1" si="7"/>
        <v>61221.394050000003</v>
      </c>
      <c r="AP35" s="2">
        <f t="shared" ca="1" si="7"/>
        <v>62432.646899999992</v>
      </c>
      <c r="AQ35" s="2">
        <f t="shared" ca="1" si="7"/>
        <v>63686.399849999994</v>
      </c>
      <c r="AR35" s="2">
        <f t="shared" ca="1" si="7"/>
        <v>64961.402849999999</v>
      </c>
      <c r="AS35" s="2">
        <f t="shared" ca="1" si="7"/>
        <v>66257.655899999998</v>
      </c>
      <c r="AT35" s="2">
        <f t="shared" ca="1" si="7"/>
        <v>67596.409050000002</v>
      </c>
      <c r="AU35" s="2">
        <f t="shared" ca="1" si="7"/>
        <v>68935.162199999992</v>
      </c>
      <c r="AV35" s="2">
        <f t="shared" ca="1" si="7"/>
        <v>70316.415450000015</v>
      </c>
      <c r="AW35" s="2">
        <f t="shared" ca="1" si="7"/>
        <v>71718.918750000012</v>
      </c>
      <c r="AX35" s="2">
        <f t="shared" ca="1" si="7"/>
        <v>73163.922150000013</v>
      </c>
      <c r="AY35" s="2">
        <f t="shared" ca="1" si="7"/>
        <v>74630.175600000002</v>
      </c>
      <c r="AZ35" s="2">
        <f t="shared" ca="1" si="7"/>
        <v>76117.679099999994</v>
      </c>
      <c r="BA35" s="2">
        <f t="shared" ca="1" si="7"/>
        <v>77647.682700000005</v>
      </c>
      <c r="BB35" s="2">
        <f t="shared" ca="1" si="7"/>
        <v>79198.936349999989</v>
      </c>
      <c r="BC35" s="2">
        <f t="shared" ca="1" si="7"/>
        <v>80771.440050000005</v>
      </c>
      <c r="BD35" s="2">
        <f t="shared" ca="1" si="7"/>
        <v>82386.443849999996</v>
      </c>
      <c r="BE35" s="2">
        <f t="shared" ca="1" si="7"/>
        <v>84043.947750000007</v>
      </c>
      <c r="BF35" s="2">
        <f t="shared" ca="1" si="7"/>
        <v>85722.701700000005</v>
      </c>
      <c r="BG35" s="2">
        <f t="shared" ca="1" si="7"/>
        <v>87443.955750000008</v>
      </c>
      <c r="BH35" s="2">
        <f t="shared" ca="1" si="7"/>
        <v>89186.459849999999</v>
      </c>
      <c r="BI35" s="2">
        <f t="shared" ca="1" si="7"/>
        <v>90971.464049999995</v>
      </c>
      <c r="BJ35" s="2">
        <f t="shared" ca="1" si="7"/>
        <v>92777.718299999993</v>
      </c>
      <c r="BK35" s="2">
        <f t="shared" ca="1" si="7"/>
        <v>94647.722700000013</v>
      </c>
      <c r="BL35" s="2">
        <f t="shared" ca="1" si="7"/>
        <v>96538.977150000006</v>
      </c>
      <c r="BM35" s="2">
        <f t="shared" ca="1" si="7"/>
        <v>98472.731700000004</v>
      </c>
      <c r="BN35" s="2">
        <f t="shared" ca="1" si="7"/>
        <v>100427.7363</v>
      </c>
      <c r="BO35" s="2">
        <f t="shared" ca="1" si="7"/>
        <v>102446.49105000001</v>
      </c>
      <c r="BP35" s="2">
        <f t="shared" ca="1" si="7"/>
        <v>104486.49584999999</v>
      </c>
      <c r="BQ35" s="2">
        <f t="shared" ca="1" si="7"/>
        <v>106590.25080000001</v>
      </c>
    </row>
    <row r="36" spans="1:69" s="104" customFormat="1">
      <c r="A36" s="71"/>
      <c r="B36" s="71"/>
      <c r="C36" s="101"/>
      <c r="D36" s="97"/>
      <c r="E36" s="47" t="s">
        <v>168</v>
      </c>
      <c r="F36" s="47"/>
      <c r="G36" s="47" t="s">
        <v>144</v>
      </c>
      <c r="H36" s="47"/>
      <c r="I36" s="12">
        <f t="shared" ref="I36:BQ36" si="8" xml:space="preserve">  IF( I32 = 0, $F31, I33 + I34 - I35 )</f>
        <v>0</v>
      </c>
      <c r="J36" s="12">
        <f t="shared" ca="1" si="8"/>
        <v>0</v>
      </c>
      <c r="K36" s="12">
        <f t="shared" ca="1" si="8"/>
        <v>0</v>
      </c>
      <c r="L36" s="12">
        <f t="shared" ca="1" si="8"/>
        <v>0</v>
      </c>
      <c r="M36" s="12">
        <f t="shared" ca="1" si="8"/>
        <v>0</v>
      </c>
      <c r="N36" s="12">
        <f t="shared" ca="1" si="8"/>
        <v>212.50050000000002</v>
      </c>
      <c r="O36" s="12">
        <f t="shared" ca="1" si="8"/>
        <v>318.75075000000004</v>
      </c>
      <c r="P36" s="12">
        <f t="shared" ca="1" si="8"/>
        <v>488.75115</v>
      </c>
      <c r="Q36" s="12">
        <f t="shared" ca="1" si="8"/>
        <v>722.50170000000003</v>
      </c>
      <c r="R36" s="12">
        <f t="shared" ca="1" si="8"/>
        <v>1083.7525500000002</v>
      </c>
      <c r="S36" s="12">
        <f t="shared" ca="1" si="8"/>
        <v>1615.0038</v>
      </c>
      <c r="T36" s="12">
        <f t="shared" ca="1" si="8"/>
        <v>2422.5057000000002</v>
      </c>
      <c r="U36" s="12">
        <f t="shared" ca="1" si="8"/>
        <v>3633.75855</v>
      </c>
      <c r="V36" s="12">
        <f t="shared" ca="1" si="8"/>
        <v>5440.0128000000013</v>
      </c>
      <c r="W36" s="12">
        <f t="shared" ca="1" si="8"/>
        <v>8160.0192000000025</v>
      </c>
      <c r="X36" s="12">
        <f t="shared" ca="1" si="8"/>
        <v>12261.278850000004</v>
      </c>
      <c r="Y36" s="12">
        <f t="shared" ca="1" si="8"/>
        <v>18381.293250000002</v>
      </c>
      <c r="Z36" s="12">
        <f t="shared" ca="1" si="8"/>
        <v>20208.797550000007</v>
      </c>
      <c r="AA36" s="12">
        <f t="shared" ca="1" si="8"/>
        <v>22248.802350000009</v>
      </c>
      <c r="AB36" s="12">
        <f t="shared" ca="1" si="8"/>
        <v>24458.807550000009</v>
      </c>
      <c r="AC36" s="12">
        <f t="shared" ca="1" si="8"/>
        <v>26902.563300000005</v>
      </c>
      <c r="AD36" s="12">
        <f t="shared" ca="1" si="8"/>
        <v>29601.319650000001</v>
      </c>
      <c r="AE36" s="12">
        <f t="shared" ca="1" si="8"/>
        <v>32555.076600000008</v>
      </c>
      <c r="AF36" s="12">
        <f t="shared" ca="1" si="8"/>
        <v>35827.584300000017</v>
      </c>
      <c r="AG36" s="12">
        <f t="shared" ca="1" si="8"/>
        <v>39397.592700000023</v>
      </c>
      <c r="AH36" s="12">
        <f t="shared" ca="1" si="8"/>
        <v>43350.102000000014</v>
      </c>
      <c r="AI36" s="12">
        <f t="shared" ca="1" si="8"/>
        <v>47685.112200000018</v>
      </c>
      <c r="AJ36" s="12">
        <f t="shared" ca="1" si="8"/>
        <v>52445.123400000011</v>
      </c>
      <c r="AK36" s="12">
        <f t="shared" ca="1" si="8"/>
        <v>57693.885750000009</v>
      </c>
      <c r="AL36" s="12">
        <f t="shared" ca="1" si="8"/>
        <v>58841.388450000013</v>
      </c>
      <c r="AM36" s="12">
        <f t="shared" ca="1" si="8"/>
        <v>60010.141200000013</v>
      </c>
      <c r="AN36" s="12">
        <f t="shared" ca="1" si="8"/>
        <v>61221.39405000001</v>
      </c>
      <c r="AO36" s="12">
        <f t="shared" ca="1" si="8"/>
        <v>62432.646899999992</v>
      </c>
      <c r="AP36" s="12">
        <f t="shared" ca="1" si="8"/>
        <v>63686.399849999987</v>
      </c>
      <c r="AQ36" s="12">
        <f t="shared" ca="1" si="8"/>
        <v>64961.402849999991</v>
      </c>
      <c r="AR36" s="12">
        <f t="shared" ca="1" si="8"/>
        <v>66257.655899999998</v>
      </c>
      <c r="AS36" s="12">
        <f t="shared" ca="1" si="8"/>
        <v>67596.409050000002</v>
      </c>
      <c r="AT36" s="12">
        <f t="shared" ca="1" si="8"/>
        <v>68935.162199999977</v>
      </c>
      <c r="AU36" s="12">
        <f t="shared" ca="1" si="8"/>
        <v>70316.41545</v>
      </c>
      <c r="AV36" s="12">
        <f t="shared" ca="1" si="8"/>
        <v>71718.918749999997</v>
      </c>
      <c r="AW36" s="12">
        <f t="shared" ca="1" si="8"/>
        <v>73163.922149999999</v>
      </c>
      <c r="AX36" s="12">
        <f t="shared" ca="1" si="8"/>
        <v>74630.175600000002</v>
      </c>
      <c r="AY36" s="12">
        <f t="shared" ca="1" si="8"/>
        <v>76117.679099999994</v>
      </c>
      <c r="AZ36" s="12">
        <f t="shared" ca="1" si="8"/>
        <v>77647.682700000019</v>
      </c>
      <c r="BA36" s="12">
        <f t="shared" ca="1" si="8"/>
        <v>79198.936350000004</v>
      </c>
      <c r="BB36" s="12">
        <f t="shared" ca="1" si="8"/>
        <v>80771.440050000019</v>
      </c>
      <c r="BC36" s="12">
        <f t="shared" ca="1" si="8"/>
        <v>82386.443850000011</v>
      </c>
      <c r="BD36" s="12">
        <f t="shared" ca="1" si="8"/>
        <v>84043.947750000036</v>
      </c>
      <c r="BE36" s="12">
        <f t="shared" ca="1" si="8"/>
        <v>85722.70170000002</v>
      </c>
      <c r="BF36" s="12">
        <f t="shared" ca="1" si="8"/>
        <v>87443.955750000023</v>
      </c>
      <c r="BG36" s="12">
        <f t="shared" ca="1" si="8"/>
        <v>89186.459849999999</v>
      </c>
      <c r="BH36" s="12">
        <f t="shared" ca="1" si="8"/>
        <v>90971.464049999995</v>
      </c>
      <c r="BI36" s="12">
        <f t="shared" ca="1" si="8"/>
        <v>92777.718299999993</v>
      </c>
      <c r="BJ36" s="12">
        <f t="shared" ca="1" si="8"/>
        <v>94647.722699999998</v>
      </c>
      <c r="BK36" s="12">
        <f t="shared" ca="1" si="8"/>
        <v>96538.977149999992</v>
      </c>
      <c r="BL36" s="12">
        <f t="shared" ca="1" si="8"/>
        <v>98472.731699999989</v>
      </c>
      <c r="BM36" s="12">
        <f t="shared" ca="1" si="8"/>
        <v>100427.73629999999</v>
      </c>
      <c r="BN36" s="12">
        <f t="shared" ca="1" si="8"/>
        <v>102446.49105</v>
      </c>
      <c r="BO36" s="12">
        <f t="shared" ca="1" si="8"/>
        <v>104486.49584999998</v>
      </c>
      <c r="BP36" s="12">
        <f t="shared" ca="1" si="8"/>
        <v>106590.25079999999</v>
      </c>
      <c r="BQ36" s="12">
        <f t="shared" ca="1" si="8"/>
        <v>108715.25579999998</v>
      </c>
    </row>
    <row r="39" spans="1:69">
      <c r="B39" s="28" t="s">
        <v>148</v>
      </c>
    </row>
  </sheetData>
  <conditionalFormatting sqref="F2:F3">
    <cfRule type="cellIs" dxfId="112" priority="1" stopIfTrue="1" operator="notEqual">
      <formula>0</formula>
    </cfRule>
    <cfRule type="cellIs" dxfId="111" priority="2" stopIfTrue="1" operator="equal">
      <formula>""</formula>
    </cfRule>
  </conditionalFormatting>
  <conditionalFormatting sqref="J3:BQ3">
    <cfRule type="cellIs" dxfId="110" priority="8" operator="equal">
      <formula>"PPA ext."</formula>
    </cfRule>
    <cfRule type="cellIs" dxfId="109" priority="9" operator="equal">
      <formula>"Delay"</formula>
    </cfRule>
    <cfRule type="cellIs" dxfId="108" priority="10" operator="equal">
      <formula>"Fin Close"</formula>
    </cfRule>
    <cfRule type="cellIs" dxfId="107" priority="11" stopIfTrue="1" operator="equal">
      <formula>"Construction"</formula>
    </cfRule>
    <cfRule type="cellIs" dxfId="106"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8">
    <outlinePr summaryBelow="0" summaryRight="0"/>
  </sheetPr>
  <dimension ref="A1:BQ48"/>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5" customWidth="1"/>
    <col min="4" max="4" width="1.44140625" style="85" customWidth="1"/>
    <col min="5" max="5" width="31.33203125" style="52" bestFit="1" customWidth="1"/>
    <col min="6" max="6" width="20.5546875" style="52" bestFit="1" customWidth="1"/>
    <col min="7" max="7" width="13.21875" style="52" bestFit="1" customWidth="1"/>
    <col min="8" max="8" width="12.441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69" width="12.4414062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Financials</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178</v>
      </c>
    </row>
    <row r="9" spans="1:69" s="105" customFormat="1">
      <c r="A9" s="72"/>
      <c r="B9" s="72"/>
      <c r="C9" s="91"/>
      <c r="D9" s="98"/>
      <c r="E9" s="58" t="str">
        <f xml:space="preserve">  InpC!E$20</f>
        <v>Opening Cash</v>
      </c>
      <c r="F9" s="58">
        <f xml:space="preserve">  InpC!F$20</f>
        <v>0</v>
      </c>
      <c r="G9" s="58" t="str">
        <f xml:space="preserve">  InpC!G$20</f>
        <v>GBP</v>
      </c>
      <c r="M9" s="93"/>
    </row>
    <row r="10" spans="1:69">
      <c r="A10" s="21"/>
      <c r="B10" s="21"/>
      <c r="C10" s="33"/>
      <c r="D10" s="34"/>
      <c r="E10" s="3" t="str">
        <f xml:space="preserve">  Time!E$37</f>
        <v>Period number</v>
      </c>
      <c r="F10" s="3">
        <f xml:space="preserve">  Time!F$37</f>
        <v>0</v>
      </c>
      <c r="G10" s="3">
        <f xml:space="preserve">  Time!G$37</f>
        <v>0</v>
      </c>
      <c r="H10" s="3">
        <f xml:space="preserve">  Time!H$37</f>
        <v>1830</v>
      </c>
      <c r="I10" s="3">
        <f xml:space="preserve">  Time!I$37</f>
        <v>0</v>
      </c>
      <c r="J10" s="3">
        <f xml:space="preserve">  Time!J$37</f>
        <v>1</v>
      </c>
      <c r="K10" s="3">
        <f xml:space="preserve">  Time!K$37</f>
        <v>2</v>
      </c>
      <c r="L10" s="3">
        <f xml:space="preserve">  Time!L$37</f>
        <v>3</v>
      </c>
      <c r="M10" s="3">
        <f xml:space="preserve">  Time!M$37</f>
        <v>4</v>
      </c>
      <c r="N10" s="3">
        <f xml:space="preserve">  Time!N$37</f>
        <v>5</v>
      </c>
      <c r="O10" s="3">
        <f xml:space="preserve">  Time!O$37</f>
        <v>6</v>
      </c>
      <c r="P10" s="3">
        <f xml:space="preserve">  Time!P$37</f>
        <v>7</v>
      </c>
      <c r="Q10" s="3">
        <f xml:space="preserve">  Time!Q$37</f>
        <v>8</v>
      </c>
      <c r="R10" s="3">
        <f xml:space="preserve">  Time!R$37</f>
        <v>9</v>
      </c>
      <c r="S10" s="3">
        <f xml:space="preserve">  Time!S$37</f>
        <v>10</v>
      </c>
      <c r="T10" s="3">
        <f xml:space="preserve">  Time!T$37</f>
        <v>11</v>
      </c>
      <c r="U10" s="3">
        <f xml:space="preserve">  Time!U$37</f>
        <v>12</v>
      </c>
      <c r="V10" s="3">
        <f xml:space="preserve">  Time!V$37</f>
        <v>13</v>
      </c>
      <c r="W10" s="3">
        <f xml:space="preserve">  Time!W$37</f>
        <v>14</v>
      </c>
      <c r="X10" s="3">
        <f xml:space="preserve">  Time!X$37</f>
        <v>15</v>
      </c>
      <c r="Y10" s="3">
        <f xml:space="preserve">  Time!Y$37</f>
        <v>16</v>
      </c>
      <c r="Z10" s="3">
        <f xml:space="preserve">  Time!Z$37</f>
        <v>17</v>
      </c>
      <c r="AA10" s="3">
        <f xml:space="preserve">  Time!AA$37</f>
        <v>18</v>
      </c>
      <c r="AB10" s="3">
        <f xml:space="preserve">  Time!AB$37</f>
        <v>19</v>
      </c>
      <c r="AC10" s="3">
        <f xml:space="preserve">  Time!AC$37</f>
        <v>20</v>
      </c>
      <c r="AD10" s="3">
        <f xml:space="preserve">  Time!AD$37</f>
        <v>21</v>
      </c>
      <c r="AE10" s="3">
        <f xml:space="preserve">  Time!AE$37</f>
        <v>22</v>
      </c>
      <c r="AF10" s="3">
        <f xml:space="preserve">  Time!AF$37</f>
        <v>23</v>
      </c>
      <c r="AG10" s="3">
        <f xml:space="preserve">  Time!AG$37</f>
        <v>24</v>
      </c>
      <c r="AH10" s="3">
        <f xml:space="preserve">  Time!AH$37</f>
        <v>25</v>
      </c>
      <c r="AI10" s="3">
        <f xml:space="preserve">  Time!AI$37</f>
        <v>26</v>
      </c>
      <c r="AJ10" s="3">
        <f xml:space="preserve">  Time!AJ$37</f>
        <v>27</v>
      </c>
      <c r="AK10" s="3">
        <f xml:space="preserve">  Time!AK$37</f>
        <v>28</v>
      </c>
      <c r="AL10" s="3">
        <f xml:space="preserve">  Time!AL$37</f>
        <v>29</v>
      </c>
      <c r="AM10" s="3">
        <f xml:space="preserve">  Time!AM$37</f>
        <v>30</v>
      </c>
      <c r="AN10" s="3">
        <f xml:space="preserve">  Time!AN$37</f>
        <v>31</v>
      </c>
      <c r="AO10" s="3">
        <f xml:space="preserve">  Time!AO$37</f>
        <v>32</v>
      </c>
      <c r="AP10" s="3">
        <f xml:space="preserve">  Time!AP$37</f>
        <v>33</v>
      </c>
      <c r="AQ10" s="3">
        <f xml:space="preserve">  Time!AQ$37</f>
        <v>34</v>
      </c>
      <c r="AR10" s="3">
        <f xml:space="preserve">  Time!AR$37</f>
        <v>35</v>
      </c>
      <c r="AS10" s="3">
        <f xml:space="preserve">  Time!AS$37</f>
        <v>36</v>
      </c>
      <c r="AT10" s="3">
        <f xml:space="preserve">  Time!AT$37</f>
        <v>37</v>
      </c>
      <c r="AU10" s="3">
        <f xml:space="preserve">  Time!AU$37</f>
        <v>38</v>
      </c>
      <c r="AV10" s="3">
        <f xml:space="preserve">  Time!AV$37</f>
        <v>39</v>
      </c>
      <c r="AW10" s="3">
        <f xml:space="preserve">  Time!AW$37</f>
        <v>40</v>
      </c>
      <c r="AX10" s="3">
        <f xml:space="preserve">  Time!AX$37</f>
        <v>41</v>
      </c>
      <c r="AY10" s="3">
        <f xml:space="preserve">  Time!AY$37</f>
        <v>42</v>
      </c>
      <c r="AZ10" s="3">
        <f xml:space="preserve">  Time!AZ$37</f>
        <v>43</v>
      </c>
      <c r="BA10" s="3">
        <f xml:space="preserve">  Time!BA$37</f>
        <v>44</v>
      </c>
      <c r="BB10" s="3">
        <f xml:space="preserve">  Time!BB$37</f>
        <v>45</v>
      </c>
      <c r="BC10" s="3">
        <f xml:space="preserve">  Time!BC$37</f>
        <v>46</v>
      </c>
      <c r="BD10" s="3">
        <f xml:space="preserve">  Time!BD$37</f>
        <v>47</v>
      </c>
      <c r="BE10" s="3">
        <f xml:space="preserve">  Time!BE$37</f>
        <v>48</v>
      </c>
      <c r="BF10" s="3">
        <f xml:space="preserve">  Time!BF$37</f>
        <v>49</v>
      </c>
      <c r="BG10" s="3">
        <f xml:space="preserve">  Time!BG$37</f>
        <v>50</v>
      </c>
      <c r="BH10" s="3">
        <f xml:space="preserve">  Time!BH$37</f>
        <v>51</v>
      </c>
      <c r="BI10" s="3">
        <f xml:space="preserve">  Time!BI$37</f>
        <v>52</v>
      </c>
      <c r="BJ10" s="3">
        <f xml:space="preserve">  Time!BJ$37</f>
        <v>53</v>
      </c>
      <c r="BK10" s="3">
        <f xml:space="preserve">  Time!BK$37</f>
        <v>54</v>
      </c>
      <c r="BL10" s="3">
        <f xml:space="preserve">  Time!BL$37</f>
        <v>55</v>
      </c>
      <c r="BM10" s="3">
        <f xml:space="preserve">  Time!BM$37</f>
        <v>56</v>
      </c>
      <c r="BN10" s="3">
        <f xml:space="preserve">  Time!BN$37</f>
        <v>57</v>
      </c>
      <c r="BO10" s="3">
        <f xml:space="preserve">  Time!BO$37</f>
        <v>58</v>
      </c>
      <c r="BP10" s="3">
        <f xml:space="preserve">  Time!BP$37</f>
        <v>59</v>
      </c>
      <c r="BQ10" s="3">
        <f xml:space="preserve">  Time!BQ$37</f>
        <v>60</v>
      </c>
    </row>
    <row r="11" spans="1:69">
      <c r="E11" s="52" t="s">
        <v>170</v>
      </c>
      <c r="G11" s="52" t="s">
        <v>144</v>
      </c>
      <c r="J11" s="2">
        <f t="shared" ref="J11:BQ11" si="0" xml:space="preserve">  I13</f>
        <v>0</v>
      </c>
      <c r="K11" s="2">
        <f t="shared" ca="1" si="0"/>
        <v>0</v>
      </c>
      <c r="L11" s="2">
        <f t="shared" ca="1" si="0"/>
        <v>-15000</v>
      </c>
      <c r="M11" s="2">
        <f t="shared" ca="1" si="0"/>
        <v>-30909.560782921981</v>
      </c>
      <c r="N11" s="2">
        <f t="shared" ca="1" si="0"/>
        <v>-47751.821333197477</v>
      </c>
      <c r="O11" s="2">
        <f t="shared" ca="1" si="0"/>
        <v>-65615.352529625277</v>
      </c>
      <c r="P11" s="2">
        <f t="shared" ca="1" si="0"/>
        <v>-84334.8847758497</v>
      </c>
      <c r="Q11" s="2">
        <f t="shared" ca="1" si="0"/>
        <v>-104105.4922180638</v>
      </c>
      <c r="R11" s="2">
        <f t="shared" ca="1" si="0"/>
        <v>-124939.3326367804</v>
      </c>
      <c r="S11" s="2">
        <f t="shared" ca="1" si="0"/>
        <v>-146809.97154963852</v>
      </c>
      <c r="T11" s="2">
        <f t="shared" ca="1" si="0"/>
        <v>-169721.09261371705</v>
      </c>
      <c r="U11" s="2">
        <f t="shared" ca="1" si="0"/>
        <v>-193554.43617123878</v>
      </c>
      <c r="V11" s="2">
        <f t="shared" ca="1" si="0"/>
        <v>-218194.35630772734</v>
      </c>
      <c r="W11" s="2">
        <f t="shared" ca="1" si="0"/>
        <v>-243370.45418678207</v>
      </c>
      <c r="X11" s="2">
        <f t="shared" ca="1" si="0"/>
        <v>-268474.44266678207</v>
      </c>
      <c r="Y11" s="2">
        <f t="shared" ca="1" si="0"/>
        <v>-292977.16788287519</v>
      </c>
      <c r="Z11" s="2">
        <f t="shared" ca="1" si="0"/>
        <v>-315653.15082537133</v>
      </c>
      <c r="AA11" s="2">
        <f t="shared" ca="1" si="0"/>
        <v>-334862.39644634014</v>
      </c>
      <c r="AB11" s="2">
        <f t="shared" ca="1" si="0"/>
        <v>-354519.92754984694</v>
      </c>
      <c r="AC11" s="2">
        <f t="shared" ca="1" si="0"/>
        <v>-374633.07089764875</v>
      </c>
      <c r="AD11" s="2">
        <f t="shared" ca="1" si="0"/>
        <v>-395187.58803191863</v>
      </c>
      <c r="AE11" s="2">
        <f t="shared" ca="1" si="0"/>
        <v>-416034.73424070113</v>
      </c>
      <c r="AF11" s="2">
        <f t="shared" ca="1" si="0"/>
        <v>-437181.43848439754</v>
      </c>
      <c r="AG11" s="2">
        <f t="shared" ca="1" si="0"/>
        <v>-458467.38937151548</v>
      </c>
      <c r="AH11" s="2">
        <f t="shared" ca="1" si="0"/>
        <v>-479902.33607011079</v>
      </c>
      <c r="AI11" s="2">
        <f t="shared" ca="1" si="0"/>
        <v>-501376.2181871772</v>
      </c>
      <c r="AJ11" s="2">
        <f t="shared" ca="1" si="0"/>
        <v>-522399.08440240764</v>
      </c>
      <c r="AK11" s="2">
        <f t="shared" ca="1" si="0"/>
        <v>-543157.56593848963</v>
      </c>
      <c r="AL11" s="2">
        <f t="shared" ca="1" si="0"/>
        <v>-563361.4923414127</v>
      </c>
      <c r="AM11" s="2">
        <f t="shared" ca="1" si="0"/>
        <v>-582924.92758112226</v>
      </c>
      <c r="AN11" s="2">
        <f t="shared" ca="1" si="0"/>
        <v>-605642.66461437603</v>
      </c>
      <c r="AO11" s="2">
        <f t="shared" ca="1" si="0"/>
        <v>-631892.94637989043</v>
      </c>
      <c r="AP11" s="2">
        <f t="shared" ca="1" si="0"/>
        <v>-661915.24899427709</v>
      </c>
      <c r="AQ11" s="2">
        <f t="shared" ca="1" si="0"/>
        <v>-695833.00082283258</v>
      </c>
      <c r="AR11" s="2">
        <f t="shared" ca="1" si="0"/>
        <v>-734081.10270378285</v>
      </c>
      <c r="AS11" s="2">
        <f t="shared" ca="1" si="0"/>
        <v>-776779.00245748938</v>
      </c>
      <c r="AT11" s="2">
        <f t="shared" ca="1" si="0"/>
        <v>-824486.95433011861</v>
      </c>
      <c r="AU11" s="2">
        <f t="shared" ca="1" si="0"/>
        <v>-877494.24839663925</v>
      </c>
      <c r="AV11" s="2">
        <f t="shared" ca="1" si="0"/>
        <v>-935509.54793061456</v>
      </c>
      <c r="AW11" s="2">
        <f t="shared" ca="1" si="0"/>
        <v>-999556.52797736379</v>
      </c>
      <c r="AX11" s="2">
        <f t="shared" ca="1" si="0"/>
        <v>-1069800.8370406972</v>
      </c>
      <c r="AY11" s="2">
        <f t="shared" ca="1" si="0"/>
        <v>-1146912.2766934214</v>
      </c>
      <c r="AZ11" s="2">
        <f t="shared" ca="1" si="0"/>
        <v>-1231079.1723914931</v>
      </c>
      <c r="BA11" s="2">
        <f t="shared" ca="1" si="0"/>
        <v>-1323077.3487626235</v>
      </c>
      <c r="BB11" s="2">
        <f t="shared" ca="1" si="0"/>
        <v>-1423424.2106949154</v>
      </c>
      <c r="BC11" s="2">
        <f t="shared" ca="1" si="0"/>
        <v>-1532347.6568347535</v>
      </c>
      <c r="BD11" s="2">
        <f t="shared" ca="1" si="0"/>
        <v>-1650775.1561521559</v>
      </c>
      <c r="BE11" s="2">
        <f t="shared" ca="1" si="0"/>
        <v>-1778945.7990577293</v>
      </c>
      <c r="BF11" s="2">
        <f t="shared" ca="1" si="0"/>
        <v>-1917962.2817434694</v>
      </c>
      <c r="BG11" s="2">
        <f t="shared" ca="1" si="0"/>
        <v>-2068476.7266561938</v>
      </c>
      <c r="BH11" s="2">
        <f t="shared" ca="1" si="0"/>
        <v>-2229868.2874568016</v>
      </c>
      <c r="BI11" s="2">
        <f t="shared" ca="1" si="0"/>
        <v>-2404241.8826891757</v>
      </c>
      <c r="BJ11" s="2">
        <f t="shared" ca="1" si="0"/>
        <v>-2591928.94460609</v>
      </c>
      <c r="BK11" s="2">
        <f t="shared" ca="1" si="0"/>
        <v>-2794326.6575370454</v>
      </c>
      <c r="BL11" s="2">
        <f t="shared" ca="1" si="0"/>
        <v>-3011792.7057707855</v>
      </c>
      <c r="BM11" s="2">
        <f t="shared" ca="1" si="0"/>
        <v>-3245898.1201469814</v>
      </c>
      <c r="BN11" s="2">
        <f t="shared" ca="1" si="0"/>
        <v>-3497716.2037138538</v>
      </c>
      <c r="BO11" s="2">
        <f t="shared" ca="1" si="0"/>
        <v>-3767722.0792656336</v>
      </c>
      <c r="BP11" s="2">
        <f t="shared" ca="1" si="0"/>
        <v>-4057751.9104356971</v>
      </c>
      <c r="BQ11" s="2">
        <f t="shared" ca="1" si="0"/>
        <v>-4368341.487033234</v>
      </c>
    </row>
    <row r="12" spans="1:69">
      <c r="A12" s="21"/>
      <c r="B12" s="21"/>
      <c r="C12" s="33"/>
      <c r="D12" s="34" t="s">
        <v>128</v>
      </c>
      <c r="E12" s="3" t="str">
        <f xml:space="preserve">  Cashflow!E$18</f>
        <v>Net cashflow</v>
      </c>
      <c r="F12" s="3">
        <f xml:space="preserve">  Cashflow!F$18</f>
        <v>0</v>
      </c>
      <c r="G12" s="3">
        <f xml:space="preserve">  Cashflow!G$18</f>
        <v>0</v>
      </c>
      <c r="H12" s="3">
        <f ca="1" xml:space="preserve">  Cashflow!H$18</f>
        <v>-4701034.4409578498</v>
      </c>
      <c r="I12" s="3">
        <f xml:space="preserve">  Cashflow!I$18</f>
        <v>0</v>
      </c>
      <c r="J12" s="3">
        <f ca="1" xml:space="preserve">  Cashflow!J$18</f>
        <v>0</v>
      </c>
      <c r="K12" s="3">
        <f ca="1" xml:space="preserve">  Cashflow!K$18</f>
        <v>-15000</v>
      </c>
      <c r="L12" s="3">
        <f ca="1" xml:space="preserve">  Cashflow!L$18</f>
        <v>-15909.560782921979</v>
      </c>
      <c r="M12" s="3">
        <f ca="1" xml:space="preserve">  Cashflow!M$18</f>
        <v>-16842.260550275496</v>
      </c>
      <c r="N12" s="3">
        <f ca="1" xml:space="preserve">  Cashflow!N$18</f>
        <v>-17863.531196427797</v>
      </c>
      <c r="O12" s="3">
        <f ca="1" xml:space="preserve">  Cashflow!O$18</f>
        <v>-18719.532246224415</v>
      </c>
      <c r="P12" s="3">
        <f ca="1" xml:space="preserve">  Cashflow!P$18</f>
        <v>-19770.607442214099</v>
      </c>
      <c r="Q12" s="3">
        <f ca="1" xml:space="preserve">  Cashflow!Q$18</f>
        <v>-20833.840418716609</v>
      </c>
      <c r="R12" s="3">
        <f ca="1" xml:space="preserve">  Cashflow!R$18</f>
        <v>-21870.638912858121</v>
      </c>
      <c r="S12" s="3">
        <f ca="1" xml:space="preserve">  Cashflow!S$18</f>
        <v>-22911.121064078528</v>
      </c>
      <c r="T12" s="3">
        <f ca="1" xml:space="preserve">  Cashflow!T$18</f>
        <v>-23833.343557521723</v>
      </c>
      <c r="U12" s="3">
        <f ca="1" xml:space="preserve">  Cashflow!U$18</f>
        <v>-24639.920136488578</v>
      </c>
      <c r="V12" s="3">
        <f ca="1" xml:space="preserve">  Cashflow!V$18</f>
        <v>-25176.097879054716</v>
      </c>
      <c r="W12" s="3">
        <f ca="1" xml:space="preserve">  Cashflow!W$18</f>
        <v>-25103.98848</v>
      </c>
      <c r="X12" s="3">
        <f ca="1" xml:space="preserve">  Cashflow!X$18</f>
        <v>-24502.725216093102</v>
      </c>
      <c r="Y12" s="3">
        <f ca="1" xml:space="preserve">  Cashflow!Y$18</f>
        <v>-22675.982942496114</v>
      </c>
      <c r="Z12" s="3">
        <f ca="1" xml:space="preserve">  Cashflow!Z$18</f>
        <v>-19209.245620968799</v>
      </c>
      <c r="AA12" s="3">
        <f ca="1" xml:space="preserve">  Cashflow!AA$18</f>
        <v>-19657.531103506812</v>
      </c>
      <c r="AB12" s="3">
        <f ca="1" xml:space="preserve">  Cashflow!AB$18</f>
        <v>-20113.143347801797</v>
      </c>
      <c r="AC12" s="3">
        <f ca="1" xml:space="preserve">  Cashflow!AC$18</f>
        <v>-20554.517134269885</v>
      </c>
      <c r="AD12" s="3">
        <f ca="1" xml:space="preserve">  Cashflow!AD$18</f>
        <v>-20847.146208782502</v>
      </c>
      <c r="AE12" s="3">
        <f ca="1" xml:space="preserve">  Cashflow!AE$18</f>
        <v>-21146.704243696411</v>
      </c>
      <c r="AF12" s="3">
        <f ca="1" xml:space="preserve">  Cashflow!AF$18</f>
        <v>-21285.95088711795</v>
      </c>
      <c r="AG12" s="3">
        <f ca="1" xml:space="preserve">  Cashflow!AG$18</f>
        <v>-21434.946698595282</v>
      </c>
      <c r="AH12" s="3">
        <f ca="1" xml:space="preserve">  Cashflow!AH$18</f>
        <v>-21473.882117066445</v>
      </c>
      <c r="AI12" s="3">
        <f ca="1" xml:space="preserve">  Cashflow!AI$18</f>
        <v>-21022.866215230453</v>
      </c>
      <c r="AJ12" s="3">
        <f ca="1" xml:space="preserve">  Cashflow!AJ$18</f>
        <v>-20758.481536081992</v>
      </c>
      <c r="AK12" s="3">
        <f ca="1" xml:space="preserve">  Cashflow!AK$18</f>
        <v>-20203.926402923091</v>
      </c>
      <c r="AL12" s="3">
        <f ca="1" xml:space="preserve">  Cashflow!AL$18</f>
        <v>-19563.435239709608</v>
      </c>
      <c r="AM12" s="3">
        <f ca="1" xml:space="preserve">  Cashflow!AM$18</f>
        <v>-22717.737033253725</v>
      </c>
      <c r="AN12" s="3">
        <f ca="1" xml:space="preserve">  Cashflow!AN$18</f>
        <v>-26250.281765514381</v>
      </c>
      <c r="AO12" s="3">
        <f ca="1" xml:space="preserve">  Cashflow!AO$18</f>
        <v>-30022.302614386615</v>
      </c>
      <c r="AP12" s="3">
        <f ca="1" xml:space="preserve">  Cashflow!AP$18</f>
        <v>-33917.751828555469</v>
      </c>
      <c r="AQ12" s="3">
        <f ca="1" xml:space="preserve">  Cashflow!AQ$18</f>
        <v>-38248.101880950235</v>
      </c>
      <c r="AR12" s="3">
        <f ca="1" xml:space="preserve">  Cashflow!AR$18</f>
        <v>-42697.89975370653</v>
      </c>
      <c r="AS12" s="3">
        <f ca="1" xml:space="preserve">  Cashflow!AS$18</f>
        <v>-47707.95187262923</v>
      </c>
      <c r="AT12" s="3">
        <f ca="1" xml:space="preserve">  Cashflow!AT$18</f>
        <v>-53007.294066520597</v>
      </c>
      <c r="AU12" s="3">
        <f ca="1" xml:space="preserve">  Cashflow!AU$18</f>
        <v>-58015.299533975311</v>
      </c>
      <c r="AV12" s="3">
        <f ca="1" xml:space="preserve">  Cashflow!AV$18</f>
        <v>-64046.980046749246</v>
      </c>
      <c r="AW12" s="3">
        <f ca="1" xml:space="preserve">  Cashflow!AW$18</f>
        <v>-70244.309063333494</v>
      </c>
      <c r="AX12" s="3">
        <f ca="1" xml:space="preserve">  Cashflow!AX$18</f>
        <v>-77111.439652724235</v>
      </c>
      <c r="AY12" s="3">
        <f ca="1" xml:space="preserve">  Cashflow!AY$18</f>
        <v>-84166.895698071763</v>
      </c>
      <c r="AZ12" s="3">
        <f ca="1" xml:space="preserve">  Cashflow!AZ$18</f>
        <v>-91998.176371130379</v>
      </c>
      <c r="BA12" s="3">
        <f ca="1" xml:space="preserve">  Cashflow!BA$18</f>
        <v>-100346.86193229188</v>
      </c>
      <c r="BB12" s="3">
        <f ca="1" xml:space="preserve">  Cashflow!BB$18</f>
        <v>-108923.44613983807</v>
      </c>
      <c r="BC12" s="3">
        <f ca="1" xml:space="preserve">  Cashflow!BC$18</f>
        <v>-118427.4993174024</v>
      </c>
      <c r="BD12" s="3">
        <f ca="1" xml:space="preserve">  Cashflow!BD$18</f>
        <v>-128170.64290557338</v>
      </c>
      <c r="BE12" s="3">
        <f ca="1" xml:space="preserve">  Cashflow!BE$18</f>
        <v>-139016.48268574005</v>
      </c>
      <c r="BF12" s="3">
        <f ca="1" xml:space="preserve">  Cashflow!BF$18</f>
        <v>-150514.44491272437</v>
      </c>
      <c r="BG12" s="3">
        <f ca="1" xml:space="preserve">  Cashflow!BG$18</f>
        <v>-161391.56080060784</v>
      </c>
      <c r="BH12" s="3">
        <f ca="1" xml:space="preserve">  Cashflow!BH$18</f>
        <v>-174373.59523237386</v>
      </c>
      <c r="BI12" s="3">
        <f ca="1" xml:space="preserve">  Cashflow!BI$18</f>
        <v>-187687.06191691454</v>
      </c>
      <c r="BJ12" s="3">
        <f ca="1" xml:space="preserve">  Cashflow!BJ$18</f>
        <v>-202397.71293095534</v>
      </c>
      <c r="BK12" s="3">
        <f ca="1" xml:space="preserve">  Cashflow!BK$18</f>
        <v>-217466.04823373983</v>
      </c>
      <c r="BL12" s="3">
        <f ca="1" xml:space="preserve">  Cashflow!BL$18</f>
        <v>-234105.41437619575</v>
      </c>
      <c r="BM12" s="3">
        <f ca="1" xml:space="preserve">  Cashflow!BM$18</f>
        <v>-251818.08356687264</v>
      </c>
      <c r="BN12" s="3">
        <f ca="1" xml:space="preserve">  Cashflow!BN$18</f>
        <v>-270005.87555177987</v>
      </c>
      <c r="BO12" s="3">
        <f ca="1" xml:space="preserve">  Cashflow!BO$18</f>
        <v>-290029.83117006352</v>
      </c>
      <c r="BP12" s="3">
        <f ca="1" xml:space="preserve">  Cashflow!BP$18</f>
        <v>-310589.57659753662</v>
      </c>
      <c r="BQ12" s="3">
        <f ca="1" xml:space="preserve">  Cashflow!BQ$18</f>
        <v>-332692.95392461622</v>
      </c>
    </row>
    <row r="13" spans="1:69" s="104" customFormat="1">
      <c r="A13" s="71"/>
      <c r="B13" s="71"/>
      <c r="C13" s="101"/>
      <c r="D13" s="97"/>
      <c r="E13" s="47" t="s">
        <v>178</v>
      </c>
      <c r="F13" s="47"/>
      <c r="G13" s="47" t="s">
        <v>144</v>
      </c>
      <c r="H13" s="47"/>
      <c r="I13" s="12">
        <f t="shared" ref="I13:BQ13" si="1" xml:space="preserve">  IF( I10 = 0, $F9, I11 + I12 )</f>
        <v>0</v>
      </c>
      <c r="J13" s="12">
        <f t="shared" ca="1" si="1"/>
        <v>0</v>
      </c>
      <c r="K13" s="12">
        <f t="shared" ca="1" si="1"/>
        <v>-15000</v>
      </c>
      <c r="L13" s="12">
        <f t="shared" ca="1" si="1"/>
        <v>-30909.560782921981</v>
      </c>
      <c r="M13" s="12">
        <f t="shared" ca="1" si="1"/>
        <v>-47751.821333197477</v>
      </c>
      <c r="N13" s="12">
        <f t="shared" ca="1" si="1"/>
        <v>-65615.352529625277</v>
      </c>
      <c r="O13" s="12">
        <f t="shared" ca="1" si="1"/>
        <v>-84334.8847758497</v>
      </c>
      <c r="P13" s="12">
        <f t="shared" ca="1" si="1"/>
        <v>-104105.4922180638</v>
      </c>
      <c r="Q13" s="12">
        <f t="shared" ca="1" si="1"/>
        <v>-124939.3326367804</v>
      </c>
      <c r="R13" s="12">
        <f t="shared" ca="1" si="1"/>
        <v>-146809.97154963852</v>
      </c>
      <c r="S13" s="12">
        <f t="shared" ca="1" si="1"/>
        <v>-169721.09261371705</v>
      </c>
      <c r="T13" s="12">
        <f t="shared" ca="1" si="1"/>
        <v>-193554.43617123878</v>
      </c>
      <c r="U13" s="12">
        <f t="shared" ca="1" si="1"/>
        <v>-218194.35630772734</v>
      </c>
      <c r="V13" s="12">
        <f t="shared" ca="1" si="1"/>
        <v>-243370.45418678207</v>
      </c>
      <c r="W13" s="12">
        <f t="shared" ca="1" si="1"/>
        <v>-268474.44266678207</v>
      </c>
      <c r="X13" s="12">
        <f t="shared" ca="1" si="1"/>
        <v>-292977.16788287519</v>
      </c>
      <c r="Y13" s="12">
        <f t="shared" ca="1" si="1"/>
        <v>-315653.15082537133</v>
      </c>
      <c r="Z13" s="12">
        <f t="shared" ca="1" si="1"/>
        <v>-334862.39644634014</v>
      </c>
      <c r="AA13" s="12">
        <f t="shared" ca="1" si="1"/>
        <v>-354519.92754984694</v>
      </c>
      <c r="AB13" s="12">
        <f t="shared" ca="1" si="1"/>
        <v>-374633.07089764875</v>
      </c>
      <c r="AC13" s="12">
        <f t="shared" ca="1" si="1"/>
        <v>-395187.58803191863</v>
      </c>
      <c r="AD13" s="12">
        <f t="shared" ca="1" si="1"/>
        <v>-416034.73424070113</v>
      </c>
      <c r="AE13" s="12">
        <f t="shared" ca="1" si="1"/>
        <v>-437181.43848439754</v>
      </c>
      <c r="AF13" s="12">
        <f t="shared" ca="1" si="1"/>
        <v>-458467.38937151548</v>
      </c>
      <c r="AG13" s="12">
        <f t="shared" ca="1" si="1"/>
        <v>-479902.33607011079</v>
      </c>
      <c r="AH13" s="12">
        <f t="shared" ca="1" si="1"/>
        <v>-501376.2181871772</v>
      </c>
      <c r="AI13" s="12">
        <f t="shared" ca="1" si="1"/>
        <v>-522399.08440240764</v>
      </c>
      <c r="AJ13" s="12">
        <f t="shared" ca="1" si="1"/>
        <v>-543157.56593848963</v>
      </c>
      <c r="AK13" s="12">
        <f t="shared" ca="1" si="1"/>
        <v>-563361.4923414127</v>
      </c>
      <c r="AL13" s="12">
        <f t="shared" ca="1" si="1"/>
        <v>-582924.92758112226</v>
      </c>
      <c r="AM13" s="12">
        <f t="shared" ca="1" si="1"/>
        <v>-605642.66461437603</v>
      </c>
      <c r="AN13" s="12">
        <f t="shared" ca="1" si="1"/>
        <v>-631892.94637989043</v>
      </c>
      <c r="AO13" s="12">
        <f t="shared" ca="1" si="1"/>
        <v>-661915.24899427709</v>
      </c>
      <c r="AP13" s="12">
        <f t="shared" ca="1" si="1"/>
        <v>-695833.00082283258</v>
      </c>
      <c r="AQ13" s="12">
        <f t="shared" ca="1" si="1"/>
        <v>-734081.10270378285</v>
      </c>
      <c r="AR13" s="12">
        <f t="shared" ca="1" si="1"/>
        <v>-776779.00245748938</v>
      </c>
      <c r="AS13" s="12">
        <f t="shared" ca="1" si="1"/>
        <v>-824486.95433011861</v>
      </c>
      <c r="AT13" s="12">
        <f t="shared" ca="1" si="1"/>
        <v>-877494.24839663925</v>
      </c>
      <c r="AU13" s="12">
        <f t="shared" ca="1" si="1"/>
        <v>-935509.54793061456</v>
      </c>
      <c r="AV13" s="12">
        <f t="shared" ca="1" si="1"/>
        <v>-999556.52797736379</v>
      </c>
      <c r="AW13" s="12">
        <f t="shared" ca="1" si="1"/>
        <v>-1069800.8370406972</v>
      </c>
      <c r="AX13" s="12">
        <f t="shared" ca="1" si="1"/>
        <v>-1146912.2766934214</v>
      </c>
      <c r="AY13" s="12">
        <f t="shared" ca="1" si="1"/>
        <v>-1231079.1723914931</v>
      </c>
      <c r="AZ13" s="12">
        <f t="shared" ca="1" si="1"/>
        <v>-1323077.3487626235</v>
      </c>
      <c r="BA13" s="12">
        <f t="shared" ca="1" si="1"/>
        <v>-1423424.2106949154</v>
      </c>
      <c r="BB13" s="12">
        <f t="shared" ca="1" si="1"/>
        <v>-1532347.6568347535</v>
      </c>
      <c r="BC13" s="12">
        <f t="shared" ca="1" si="1"/>
        <v>-1650775.1561521559</v>
      </c>
      <c r="BD13" s="12">
        <f t="shared" ca="1" si="1"/>
        <v>-1778945.7990577293</v>
      </c>
      <c r="BE13" s="12">
        <f t="shared" ca="1" si="1"/>
        <v>-1917962.2817434694</v>
      </c>
      <c r="BF13" s="12">
        <f t="shared" ca="1" si="1"/>
        <v>-2068476.7266561938</v>
      </c>
      <c r="BG13" s="12">
        <f t="shared" ca="1" si="1"/>
        <v>-2229868.2874568016</v>
      </c>
      <c r="BH13" s="12">
        <f t="shared" ca="1" si="1"/>
        <v>-2404241.8826891757</v>
      </c>
      <c r="BI13" s="12">
        <f t="shared" ca="1" si="1"/>
        <v>-2591928.94460609</v>
      </c>
      <c r="BJ13" s="12">
        <f t="shared" ca="1" si="1"/>
        <v>-2794326.6575370454</v>
      </c>
      <c r="BK13" s="12">
        <f t="shared" ca="1" si="1"/>
        <v>-3011792.7057707855</v>
      </c>
      <c r="BL13" s="12">
        <f t="shared" ca="1" si="1"/>
        <v>-3245898.1201469814</v>
      </c>
      <c r="BM13" s="12">
        <f t="shared" ca="1" si="1"/>
        <v>-3497716.2037138538</v>
      </c>
      <c r="BN13" s="12">
        <f t="shared" ca="1" si="1"/>
        <v>-3767722.0792656336</v>
      </c>
      <c r="BO13" s="12">
        <f t="shared" ca="1" si="1"/>
        <v>-4057751.9104356971</v>
      </c>
      <c r="BP13" s="12">
        <f t="shared" ca="1" si="1"/>
        <v>-4368341.487033234</v>
      </c>
      <c r="BQ13" s="12">
        <f t="shared" ca="1" si="1"/>
        <v>-4701034.4409578498</v>
      </c>
    </row>
    <row r="15" spans="1:69">
      <c r="B15" s="28" t="s">
        <v>49</v>
      </c>
    </row>
    <row r="16" spans="1:69" outlineLevel="1">
      <c r="A16" s="21"/>
      <c r="B16" s="21"/>
      <c r="C16" s="33"/>
      <c r="D16" s="34"/>
      <c r="E16" s="25" t="str">
        <f xml:space="preserve">  InpC!E$14</f>
        <v>Tax rate</v>
      </c>
      <c r="F16" s="25">
        <f xml:space="preserve">  InpC!F$14</f>
        <v>0.2</v>
      </c>
      <c r="G16" s="25" t="str">
        <f xml:space="preserve">  InpC!G$14</f>
        <v>%</v>
      </c>
      <c r="M16" s="139"/>
    </row>
    <row r="17" spans="1:69" outlineLevel="1">
      <c r="A17" s="21"/>
      <c r="B17" s="21"/>
      <c r="C17" s="33"/>
      <c r="D17" s="34"/>
      <c r="E17" s="3" t="str">
        <f xml:space="preserve">  'P&amp;L'!E$16</f>
        <v>Profit before tax</v>
      </c>
      <c r="F17" s="3">
        <f xml:space="preserve">  'P&amp;L'!F$16</f>
        <v>0</v>
      </c>
      <c r="G17" s="3">
        <f xml:space="preserve">  'P&amp;L'!G$16</f>
        <v>0</v>
      </c>
      <c r="H17" s="3">
        <f xml:space="preserve">  'P&amp;L'!H$16</f>
        <v>-5057781.1216964507</v>
      </c>
      <c r="I17" s="3">
        <f xml:space="preserve">  'P&amp;L'!I$16</f>
        <v>0</v>
      </c>
      <c r="J17" s="3">
        <f xml:space="preserve">  'P&amp;L'!J$16</f>
        <v>-15000</v>
      </c>
      <c r="K17" s="3">
        <f xml:space="preserve">  'P&amp;L'!K$16</f>
        <v>-15909.560782921979</v>
      </c>
      <c r="L17" s="3">
        <f xml:space="preserve">  'P&amp;L'!L$16</f>
        <v>-16842.260550275496</v>
      </c>
      <c r="M17" s="3">
        <f xml:space="preserve">  'P&amp;L'!M$16</f>
        <v>-17863.531196427797</v>
      </c>
      <c r="N17" s="3">
        <f xml:space="preserve">  'P&amp;L'!N$16</f>
        <v>-18719.532246224415</v>
      </c>
      <c r="O17" s="3">
        <f xml:space="preserve">  'P&amp;L'!O$16</f>
        <v>-19770.607442214099</v>
      </c>
      <c r="P17" s="3">
        <f xml:space="preserve">  'P&amp;L'!P$16</f>
        <v>-20833.840418716609</v>
      </c>
      <c r="Q17" s="3">
        <f xml:space="preserve">  'P&amp;L'!Q$16</f>
        <v>-21870.638912858121</v>
      </c>
      <c r="R17" s="3">
        <f xml:space="preserve">  'P&amp;L'!R$16</f>
        <v>-22911.121064078532</v>
      </c>
      <c r="S17" s="3">
        <f xml:space="preserve">  'P&amp;L'!S$16</f>
        <v>-23833.343557521719</v>
      </c>
      <c r="T17" s="3">
        <f xml:space="preserve">  'P&amp;L'!T$16</f>
        <v>-24639.920136488578</v>
      </c>
      <c r="U17" s="3">
        <f xml:space="preserve">  'P&amp;L'!U$16</f>
        <v>-25176.097879054716</v>
      </c>
      <c r="V17" s="3">
        <f xml:space="preserve">  'P&amp;L'!V$16</f>
        <v>-25103.98848</v>
      </c>
      <c r="W17" s="3">
        <f xml:space="preserve">  'P&amp;L'!W$16</f>
        <v>-24502.725216093106</v>
      </c>
      <c r="X17" s="3">
        <f xml:space="preserve">  'P&amp;L'!X$16</f>
        <v>-22675.982942496114</v>
      </c>
      <c r="Y17" s="3">
        <f xml:space="preserve">  'P&amp;L'!Y$16</f>
        <v>-19209.245620968795</v>
      </c>
      <c r="Z17" s="3">
        <f xml:space="preserve">  'P&amp;L'!Z$16</f>
        <v>-19657.531103506808</v>
      </c>
      <c r="AA17" s="3">
        <f xml:space="preserve">  'P&amp;L'!AA$16</f>
        <v>-20113.143347801801</v>
      </c>
      <c r="AB17" s="3">
        <f xml:space="preserve">  'P&amp;L'!AB$16</f>
        <v>-20554.517134269889</v>
      </c>
      <c r="AC17" s="3">
        <f xml:space="preserve">  'P&amp;L'!AC$16</f>
        <v>-20847.146208782498</v>
      </c>
      <c r="AD17" s="3">
        <f xml:space="preserve">  'P&amp;L'!AD$16</f>
        <v>-21146.704243696411</v>
      </c>
      <c r="AE17" s="3">
        <f xml:space="preserve">  'P&amp;L'!AE$16</f>
        <v>-21285.950887117946</v>
      </c>
      <c r="AF17" s="3">
        <f xml:space="preserve">  'P&amp;L'!AF$16</f>
        <v>-21434.946698595282</v>
      </c>
      <c r="AG17" s="3">
        <f xml:space="preserve">  'P&amp;L'!AG$16</f>
        <v>-21473.882117066445</v>
      </c>
      <c r="AH17" s="3">
        <f xml:space="preserve">  'P&amp;L'!AH$16</f>
        <v>-21022.866215230453</v>
      </c>
      <c r="AI17" s="3">
        <f xml:space="preserve">  'P&amp;L'!AI$16</f>
        <v>-20758.481536081992</v>
      </c>
      <c r="AJ17" s="3">
        <f xml:space="preserve">  'P&amp;L'!AJ$16</f>
        <v>-20203.926402923091</v>
      </c>
      <c r="AK17" s="3">
        <f xml:space="preserve">  'P&amp;L'!AK$16</f>
        <v>-19563.435239709608</v>
      </c>
      <c r="AL17" s="3">
        <f xml:space="preserve">  'P&amp;L'!AL$16</f>
        <v>-22717.737033253732</v>
      </c>
      <c r="AM17" s="3">
        <f xml:space="preserve">  'P&amp;L'!AM$16</f>
        <v>-26250.281765514374</v>
      </c>
      <c r="AN17" s="3">
        <f xml:space="preserve">  'P&amp;L'!AN$16</f>
        <v>-30022.302614386623</v>
      </c>
      <c r="AO17" s="3">
        <f xml:space="preserve">  'P&amp;L'!AO$16</f>
        <v>-33917.751828555469</v>
      </c>
      <c r="AP17" s="3">
        <f xml:space="preserve">  'P&amp;L'!AP$16</f>
        <v>-38248.101880950235</v>
      </c>
      <c r="AQ17" s="3">
        <f xml:space="preserve">  'P&amp;L'!AQ$16</f>
        <v>-42697.89975370653</v>
      </c>
      <c r="AR17" s="3">
        <f xml:space="preserve">  'P&amp;L'!AR$16</f>
        <v>-47707.951872629237</v>
      </c>
      <c r="AS17" s="3">
        <f xml:space="preserve">  'P&amp;L'!AS$16</f>
        <v>-53007.294066520604</v>
      </c>
      <c r="AT17" s="3">
        <f xml:space="preserve">  'P&amp;L'!AT$16</f>
        <v>-58015.299533975303</v>
      </c>
      <c r="AU17" s="3">
        <f xml:space="preserve">  'P&amp;L'!AU$16</f>
        <v>-64046.980046749246</v>
      </c>
      <c r="AV17" s="3">
        <f xml:space="preserve">  'P&amp;L'!AV$16</f>
        <v>-70244.309063333494</v>
      </c>
      <c r="AW17" s="3">
        <f xml:space="preserve">  'P&amp;L'!AW$16</f>
        <v>-77111.439652724235</v>
      </c>
      <c r="AX17" s="3">
        <f xml:space="preserve">  'P&amp;L'!AX$16</f>
        <v>-84166.895698071748</v>
      </c>
      <c r="AY17" s="3">
        <f xml:space="preserve">  'P&amp;L'!AY$16</f>
        <v>-91998.176371130379</v>
      </c>
      <c r="AZ17" s="3">
        <f xml:space="preserve">  'P&amp;L'!AZ$16</f>
        <v>-100346.86193229188</v>
      </c>
      <c r="BA17" s="3">
        <f xml:space="preserve">  'P&amp;L'!BA$16</f>
        <v>-108923.44613983808</v>
      </c>
      <c r="BB17" s="3">
        <f xml:space="preserve">  'P&amp;L'!BB$16</f>
        <v>-118427.49931740238</v>
      </c>
      <c r="BC17" s="3">
        <f xml:space="preserve">  'P&amp;L'!BC$16</f>
        <v>-128170.64290557339</v>
      </c>
      <c r="BD17" s="3">
        <f xml:space="preserve">  'P&amp;L'!BD$16</f>
        <v>-139016.48268574005</v>
      </c>
      <c r="BE17" s="3">
        <f xml:space="preserve">  'P&amp;L'!BE$16</f>
        <v>-150514.44491272437</v>
      </c>
      <c r="BF17" s="3">
        <f xml:space="preserve">  'P&amp;L'!BF$16</f>
        <v>-161391.56080060784</v>
      </c>
      <c r="BG17" s="3">
        <f xml:space="preserve">  'P&amp;L'!BG$16</f>
        <v>-174373.59523237386</v>
      </c>
      <c r="BH17" s="3">
        <f xml:space="preserve">  'P&amp;L'!BH$16</f>
        <v>-187687.06191691454</v>
      </c>
      <c r="BI17" s="3">
        <f xml:space="preserve">  'P&amp;L'!BI$16</f>
        <v>-202397.71293095537</v>
      </c>
      <c r="BJ17" s="3">
        <f xml:space="preserve">  'P&amp;L'!BJ$16</f>
        <v>-217466.0482337398</v>
      </c>
      <c r="BK17" s="3">
        <f xml:space="preserve">  'P&amp;L'!BK$16</f>
        <v>-234105.41437619569</v>
      </c>
      <c r="BL17" s="3">
        <f xml:space="preserve">  'P&amp;L'!BL$16</f>
        <v>-251818.08356687264</v>
      </c>
      <c r="BM17" s="3">
        <f xml:space="preserve">  'P&amp;L'!BM$16</f>
        <v>-270005.87555177987</v>
      </c>
      <c r="BN17" s="3">
        <f xml:space="preserve">  'P&amp;L'!BN$16</f>
        <v>-290029.83117006352</v>
      </c>
      <c r="BO17" s="3">
        <f xml:space="preserve">  'P&amp;L'!BO$16</f>
        <v>-310589.57659753662</v>
      </c>
      <c r="BP17" s="3">
        <f xml:space="preserve">  'P&amp;L'!BP$16</f>
        <v>-332692.95392461622</v>
      </c>
      <c r="BQ17" s="3">
        <f xml:space="preserve">  'P&amp;L'!BQ$16</f>
        <v>-356746.6807386016</v>
      </c>
    </row>
    <row r="18" spans="1:69" outlineLevel="1">
      <c r="E18" s="52" t="s">
        <v>40</v>
      </c>
      <c r="G18" s="52" t="s">
        <v>144</v>
      </c>
      <c r="H18" s="2">
        <f t="shared" ref="H18:H19" si="2" xml:space="preserve"> SUM( J18:BQ18 )</f>
        <v>0</v>
      </c>
      <c r="J18" s="2">
        <f t="shared" ref="J18:BQ18" si="3" xml:space="preserve">  IF( J17 &gt; 0, J17 * $F16, 0 )</f>
        <v>0</v>
      </c>
      <c r="K18" s="2">
        <f t="shared" si="3"/>
        <v>0</v>
      </c>
      <c r="L18" s="2">
        <f t="shared" si="3"/>
        <v>0</v>
      </c>
      <c r="M18" s="2">
        <f t="shared" si="3"/>
        <v>0</v>
      </c>
      <c r="N18" s="2">
        <f t="shared" si="3"/>
        <v>0</v>
      </c>
      <c r="O18" s="2">
        <f t="shared" si="3"/>
        <v>0</v>
      </c>
      <c r="P18" s="2">
        <f t="shared" si="3"/>
        <v>0</v>
      </c>
      <c r="Q18" s="2">
        <f t="shared" si="3"/>
        <v>0</v>
      </c>
      <c r="R18" s="2">
        <f t="shared" si="3"/>
        <v>0</v>
      </c>
      <c r="S18" s="2">
        <f t="shared" si="3"/>
        <v>0</v>
      </c>
      <c r="T18" s="2">
        <f t="shared" si="3"/>
        <v>0</v>
      </c>
      <c r="U18" s="2">
        <f t="shared" si="3"/>
        <v>0</v>
      </c>
      <c r="V18" s="2">
        <f t="shared" si="3"/>
        <v>0</v>
      </c>
      <c r="W18" s="2">
        <f t="shared" si="3"/>
        <v>0</v>
      </c>
      <c r="X18" s="2">
        <f t="shared" si="3"/>
        <v>0</v>
      </c>
      <c r="Y18" s="2">
        <f t="shared" si="3"/>
        <v>0</v>
      </c>
      <c r="Z18" s="2">
        <f t="shared" si="3"/>
        <v>0</v>
      </c>
      <c r="AA18" s="2">
        <f t="shared" si="3"/>
        <v>0</v>
      </c>
      <c r="AB18" s="2">
        <f t="shared" si="3"/>
        <v>0</v>
      </c>
      <c r="AC18" s="2">
        <f t="shared" si="3"/>
        <v>0</v>
      </c>
      <c r="AD18" s="2">
        <f t="shared" si="3"/>
        <v>0</v>
      </c>
      <c r="AE18" s="2">
        <f t="shared" si="3"/>
        <v>0</v>
      </c>
      <c r="AF18" s="2">
        <f t="shared" si="3"/>
        <v>0</v>
      </c>
      <c r="AG18" s="2">
        <f t="shared" si="3"/>
        <v>0</v>
      </c>
      <c r="AH18" s="2">
        <f t="shared" si="3"/>
        <v>0</v>
      </c>
      <c r="AI18" s="2">
        <f t="shared" si="3"/>
        <v>0</v>
      </c>
      <c r="AJ18" s="2">
        <f t="shared" si="3"/>
        <v>0</v>
      </c>
      <c r="AK18" s="2">
        <f t="shared" si="3"/>
        <v>0</v>
      </c>
      <c r="AL18" s="2">
        <f t="shared" si="3"/>
        <v>0</v>
      </c>
      <c r="AM18" s="2">
        <f t="shared" si="3"/>
        <v>0</v>
      </c>
      <c r="AN18" s="2">
        <f t="shared" si="3"/>
        <v>0</v>
      </c>
      <c r="AO18" s="2">
        <f t="shared" si="3"/>
        <v>0</v>
      </c>
      <c r="AP18" s="2">
        <f t="shared" si="3"/>
        <v>0</v>
      </c>
      <c r="AQ18" s="2">
        <f t="shared" si="3"/>
        <v>0</v>
      </c>
      <c r="AR18" s="2">
        <f t="shared" si="3"/>
        <v>0</v>
      </c>
      <c r="AS18" s="2">
        <f t="shared" si="3"/>
        <v>0</v>
      </c>
      <c r="AT18" s="2">
        <f t="shared" si="3"/>
        <v>0</v>
      </c>
      <c r="AU18" s="2">
        <f t="shared" si="3"/>
        <v>0</v>
      </c>
      <c r="AV18" s="2">
        <f t="shared" si="3"/>
        <v>0</v>
      </c>
      <c r="AW18" s="2">
        <f t="shared" si="3"/>
        <v>0</v>
      </c>
      <c r="AX18" s="2">
        <f t="shared" si="3"/>
        <v>0</v>
      </c>
      <c r="AY18" s="2">
        <f t="shared" si="3"/>
        <v>0</v>
      </c>
      <c r="AZ18" s="2">
        <f t="shared" si="3"/>
        <v>0</v>
      </c>
      <c r="BA18" s="2">
        <f t="shared" si="3"/>
        <v>0</v>
      </c>
      <c r="BB18" s="2">
        <f t="shared" si="3"/>
        <v>0</v>
      </c>
      <c r="BC18" s="2">
        <f t="shared" si="3"/>
        <v>0</v>
      </c>
      <c r="BD18" s="2">
        <f t="shared" si="3"/>
        <v>0</v>
      </c>
      <c r="BE18" s="2">
        <f t="shared" si="3"/>
        <v>0</v>
      </c>
      <c r="BF18" s="2">
        <f t="shared" si="3"/>
        <v>0</v>
      </c>
      <c r="BG18" s="2">
        <f t="shared" si="3"/>
        <v>0</v>
      </c>
      <c r="BH18" s="2">
        <f t="shared" si="3"/>
        <v>0</v>
      </c>
      <c r="BI18" s="2">
        <f t="shared" si="3"/>
        <v>0</v>
      </c>
      <c r="BJ18" s="2">
        <f t="shared" si="3"/>
        <v>0</v>
      </c>
      <c r="BK18" s="2">
        <f t="shared" si="3"/>
        <v>0</v>
      </c>
      <c r="BL18" s="2">
        <f t="shared" si="3"/>
        <v>0</v>
      </c>
      <c r="BM18" s="2">
        <f t="shared" si="3"/>
        <v>0</v>
      </c>
      <c r="BN18" s="2">
        <f t="shared" si="3"/>
        <v>0</v>
      </c>
      <c r="BO18" s="2">
        <f t="shared" si="3"/>
        <v>0</v>
      </c>
      <c r="BP18" s="2">
        <f t="shared" si="3"/>
        <v>0</v>
      </c>
      <c r="BQ18" s="2">
        <f t="shared" si="3"/>
        <v>0</v>
      </c>
    </row>
    <row r="19" spans="1:69" outlineLevel="1">
      <c r="A19" s="36"/>
      <c r="B19" s="36"/>
      <c r="C19" s="56"/>
      <c r="D19" s="57"/>
      <c r="E19" s="24" t="str">
        <f xml:space="preserve"> LEFT($E$18, LEN($E$18) - 3 )</f>
        <v xml:space="preserve">Tax payable </v>
      </c>
      <c r="F19" s="24"/>
      <c r="G19" s="24" t="str">
        <f xml:space="preserve"> G$18</f>
        <v>GBP</v>
      </c>
      <c r="H19" s="4">
        <f t="shared" si="2"/>
        <v>0</v>
      </c>
      <c r="I19" s="24"/>
      <c r="J19" s="4">
        <f t="shared" ref="J19:BQ19" si="4" xml:space="preserve"> -1 * J18</f>
        <v>0</v>
      </c>
      <c r="K19" s="4">
        <f t="shared" si="4"/>
        <v>0</v>
      </c>
      <c r="L19" s="4">
        <f t="shared" si="4"/>
        <v>0</v>
      </c>
      <c r="M19" s="4">
        <f t="shared" si="4"/>
        <v>0</v>
      </c>
      <c r="N19" s="4">
        <f t="shared" si="4"/>
        <v>0</v>
      </c>
      <c r="O19" s="4">
        <f t="shared" si="4"/>
        <v>0</v>
      </c>
      <c r="P19" s="4">
        <f t="shared" si="4"/>
        <v>0</v>
      </c>
      <c r="Q19" s="4">
        <f t="shared" si="4"/>
        <v>0</v>
      </c>
      <c r="R19" s="4">
        <f t="shared" si="4"/>
        <v>0</v>
      </c>
      <c r="S19" s="4">
        <f t="shared" si="4"/>
        <v>0</v>
      </c>
      <c r="T19" s="4">
        <f t="shared" si="4"/>
        <v>0</v>
      </c>
      <c r="U19" s="4">
        <f t="shared" si="4"/>
        <v>0</v>
      </c>
      <c r="V19" s="4">
        <f t="shared" si="4"/>
        <v>0</v>
      </c>
      <c r="W19" s="4">
        <f t="shared" si="4"/>
        <v>0</v>
      </c>
      <c r="X19" s="4">
        <f t="shared" si="4"/>
        <v>0</v>
      </c>
      <c r="Y19" s="4">
        <f t="shared" si="4"/>
        <v>0</v>
      </c>
      <c r="Z19" s="4">
        <f t="shared" si="4"/>
        <v>0</v>
      </c>
      <c r="AA19" s="4">
        <f t="shared" si="4"/>
        <v>0</v>
      </c>
      <c r="AB19" s="4">
        <f t="shared" si="4"/>
        <v>0</v>
      </c>
      <c r="AC19" s="4">
        <f t="shared" si="4"/>
        <v>0</v>
      </c>
      <c r="AD19" s="4">
        <f t="shared" si="4"/>
        <v>0</v>
      </c>
      <c r="AE19" s="4">
        <f t="shared" si="4"/>
        <v>0</v>
      </c>
      <c r="AF19" s="4">
        <f t="shared" si="4"/>
        <v>0</v>
      </c>
      <c r="AG19" s="4">
        <f t="shared" si="4"/>
        <v>0</v>
      </c>
      <c r="AH19" s="4">
        <f t="shared" si="4"/>
        <v>0</v>
      </c>
      <c r="AI19" s="4">
        <f t="shared" si="4"/>
        <v>0</v>
      </c>
      <c r="AJ19" s="4">
        <f t="shared" si="4"/>
        <v>0</v>
      </c>
      <c r="AK19" s="4">
        <f t="shared" si="4"/>
        <v>0</v>
      </c>
      <c r="AL19" s="4">
        <f t="shared" si="4"/>
        <v>0</v>
      </c>
      <c r="AM19" s="4">
        <f t="shared" si="4"/>
        <v>0</v>
      </c>
      <c r="AN19" s="4">
        <f t="shared" si="4"/>
        <v>0</v>
      </c>
      <c r="AO19" s="4">
        <f t="shared" si="4"/>
        <v>0</v>
      </c>
      <c r="AP19" s="4">
        <f t="shared" si="4"/>
        <v>0</v>
      </c>
      <c r="AQ19" s="4">
        <f t="shared" si="4"/>
        <v>0</v>
      </c>
      <c r="AR19" s="4">
        <f t="shared" si="4"/>
        <v>0</v>
      </c>
      <c r="AS19" s="4">
        <f t="shared" si="4"/>
        <v>0</v>
      </c>
      <c r="AT19" s="4">
        <f t="shared" si="4"/>
        <v>0</v>
      </c>
      <c r="AU19" s="4">
        <f t="shared" si="4"/>
        <v>0</v>
      </c>
      <c r="AV19" s="4">
        <f t="shared" si="4"/>
        <v>0</v>
      </c>
      <c r="AW19" s="4">
        <f t="shared" si="4"/>
        <v>0</v>
      </c>
      <c r="AX19" s="4">
        <f t="shared" si="4"/>
        <v>0</v>
      </c>
      <c r="AY19" s="4">
        <f t="shared" si="4"/>
        <v>0</v>
      </c>
      <c r="AZ19" s="4">
        <f t="shared" si="4"/>
        <v>0</v>
      </c>
      <c r="BA19" s="4">
        <f t="shared" si="4"/>
        <v>0</v>
      </c>
      <c r="BB19" s="4">
        <f t="shared" si="4"/>
        <v>0</v>
      </c>
      <c r="BC19" s="4">
        <f t="shared" si="4"/>
        <v>0</v>
      </c>
      <c r="BD19" s="4">
        <f t="shared" si="4"/>
        <v>0</v>
      </c>
      <c r="BE19" s="4">
        <f t="shared" si="4"/>
        <v>0</v>
      </c>
      <c r="BF19" s="4">
        <f t="shared" si="4"/>
        <v>0</v>
      </c>
      <c r="BG19" s="4">
        <f t="shared" si="4"/>
        <v>0</v>
      </c>
      <c r="BH19" s="4">
        <f t="shared" si="4"/>
        <v>0</v>
      </c>
      <c r="BI19" s="4">
        <f t="shared" si="4"/>
        <v>0</v>
      </c>
      <c r="BJ19" s="4">
        <f t="shared" si="4"/>
        <v>0</v>
      </c>
      <c r="BK19" s="4">
        <f t="shared" si="4"/>
        <v>0</v>
      </c>
      <c r="BL19" s="4">
        <f t="shared" si="4"/>
        <v>0</v>
      </c>
      <c r="BM19" s="4">
        <f t="shared" si="4"/>
        <v>0</v>
      </c>
      <c r="BN19" s="4">
        <f t="shared" si="4"/>
        <v>0</v>
      </c>
      <c r="BO19" s="4">
        <f t="shared" si="4"/>
        <v>0</v>
      </c>
      <c r="BP19" s="4">
        <f t="shared" si="4"/>
        <v>0</v>
      </c>
      <c r="BQ19" s="4">
        <f t="shared" si="4"/>
        <v>0</v>
      </c>
    </row>
    <row r="22" spans="1:69">
      <c r="B22" s="28" t="s">
        <v>156</v>
      </c>
    </row>
    <row r="23" spans="1:69" outlineLevel="1">
      <c r="A23" s="21"/>
      <c r="B23" s="21"/>
      <c r="C23" s="33"/>
      <c r="D23" s="34"/>
      <c r="E23" s="3" t="str">
        <f xml:space="preserve">  'Balance Sheet'!E$9</f>
        <v>Total Fixed Assets</v>
      </c>
      <c r="F23" s="3">
        <f xml:space="preserve">  'Balance Sheet'!F$9</f>
        <v>0</v>
      </c>
      <c r="G23" s="3">
        <f xml:space="preserve">  'Balance Sheet'!G$9</f>
        <v>0</v>
      </c>
      <c r="H23" s="3">
        <f xml:space="preserve">  'Balance Sheet'!H$9</f>
        <v>0</v>
      </c>
      <c r="I23" s="3">
        <f xml:space="preserve">  'Balance Sheet'!I$9</f>
        <v>0</v>
      </c>
      <c r="J23" s="3">
        <f xml:space="preserve">  'Balance Sheet'!J$9</f>
        <v>0</v>
      </c>
      <c r="K23" s="3">
        <f xml:space="preserve">  'Balance Sheet'!K$9</f>
        <v>0</v>
      </c>
      <c r="L23" s="3">
        <f xml:space="preserve">  'Balance Sheet'!L$9</f>
        <v>0</v>
      </c>
      <c r="M23" s="3">
        <f xml:space="preserve">  'Balance Sheet'!M$9</f>
        <v>0</v>
      </c>
      <c r="N23" s="3">
        <f xml:space="preserve">  'Balance Sheet'!N$9</f>
        <v>0</v>
      </c>
      <c r="O23" s="3">
        <f xml:space="preserve">  'Balance Sheet'!O$9</f>
        <v>0</v>
      </c>
      <c r="P23" s="3">
        <f xml:space="preserve">  'Balance Sheet'!P$9</f>
        <v>0</v>
      </c>
      <c r="Q23" s="3">
        <f xml:space="preserve">  'Balance Sheet'!Q$9</f>
        <v>0</v>
      </c>
      <c r="R23" s="3">
        <f xml:space="preserve">  'Balance Sheet'!R$9</f>
        <v>0</v>
      </c>
      <c r="S23" s="3">
        <f xml:space="preserve">  'Balance Sheet'!S$9</f>
        <v>0</v>
      </c>
      <c r="T23" s="3">
        <f xml:space="preserve">  'Balance Sheet'!T$9</f>
        <v>0</v>
      </c>
      <c r="U23" s="3">
        <f xml:space="preserve">  'Balance Sheet'!U$9</f>
        <v>0</v>
      </c>
      <c r="V23" s="3">
        <f xml:space="preserve">  'Balance Sheet'!V$9</f>
        <v>0</v>
      </c>
      <c r="W23" s="3">
        <f xml:space="preserve">  'Balance Sheet'!W$9</f>
        <v>0</v>
      </c>
      <c r="X23" s="3">
        <f xml:space="preserve">  'Balance Sheet'!X$9</f>
        <v>0</v>
      </c>
      <c r="Y23" s="3">
        <f xml:space="preserve">  'Balance Sheet'!Y$9</f>
        <v>0</v>
      </c>
      <c r="Z23" s="3">
        <f xml:space="preserve">  'Balance Sheet'!Z$9</f>
        <v>0</v>
      </c>
      <c r="AA23" s="3">
        <f xml:space="preserve">  'Balance Sheet'!AA$9</f>
        <v>0</v>
      </c>
      <c r="AB23" s="3">
        <f xml:space="preserve">  'Balance Sheet'!AB$9</f>
        <v>0</v>
      </c>
      <c r="AC23" s="3">
        <f xml:space="preserve">  'Balance Sheet'!AC$9</f>
        <v>0</v>
      </c>
      <c r="AD23" s="3">
        <f xml:space="preserve">  'Balance Sheet'!AD$9</f>
        <v>0</v>
      </c>
      <c r="AE23" s="3">
        <f xml:space="preserve">  'Balance Sheet'!AE$9</f>
        <v>0</v>
      </c>
      <c r="AF23" s="3">
        <f xml:space="preserve">  'Balance Sheet'!AF$9</f>
        <v>0</v>
      </c>
      <c r="AG23" s="3">
        <f xml:space="preserve">  'Balance Sheet'!AG$9</f>
        <v>0</v>
      </c>
      <c r="AH23" s="3">
        <f xml:space="preserve">  'Balance Sheet'!AH$9</f>
        <v>0</v>
      </c>
      <c r="AI23" s="3">
        <f xml:space="preserve">  'Balance Sheet'!AI$9</f>
        <v>0</v>
      </c>
      <c r="AJ23" s="3">
        <f xml:space="preserve">  'Balance Sheet'!AJ$9</f>
        <v>0</v>
      </c>
      <c r="AK23" s="3">
        <f xml:space="preserve">  'Balance Sheet'!AK$9</f>
        <v>0</v>
      </c>
      <c r="AL23" s="3">
        <f xml:space="preserve">  'Balance Sheet'!AL$9</f>
        <v>0</v>
      </c>
      <c r="AM23" s="3">
        <f xml:space="preserve">  'Balance Sheet'!AM$9</f>
        <v>0</v>
      </c>
      <c r="AN23" s="3">
        <f xml:space="preserve">  'Balance Sheet'!AN$9</f>
        <v>0</v>
      </c>
      <c r="AO23" s="3">
        <f xml:space="preserve">  'Balance Sheet'!AO$9</f>
        <v>0</v>
      </c>
      <c r="AP23" s="3">
        <f xml:space="preserve">  'Balance Sheet'!AP$9</f>
        <v>0</v>
      </c>
      <c r="AQ23" s="3">
        <f xml:space="preserve">  'Balance Sheet'!AQ$9</f>
        <v>0</v>
      </c>
      <c r="AR23" s="3">
        <f xml:space="preserve">  'Balance Sheet'!AR$9</f>
        <v>0</v>
      </c>
      <c r="AS23" s="3">
        <f xml:space="preserve">  'Balance Sheet'!AS$9</f>
        <v>0</v>
      </c>
      <c r="AT23" s="3">
        <f xml:space="preserve">  'Balance Sheet'!AT$9</f>
        <v>0</v>
      </c>
      <c r="AU23" s="3">
        <f xml:space="preserve">  'Balance Sheet'!AU$9</f>
        <v>0</v>
      </c>
      <c r="AV23" s="3">
        <f xml:space="preserve">  'Balance Sheet'!AV$9</f>
        <v>0</v>
      </c>
      <c r="AW23" s="3">
        <f xml:space="preserve">  'Balance Sheet'!AW$9</f>
        <v>0</v>
      </c>
      <c r="AX23" s="3">
        <f xml:space="preserve">  'Balance Sheet'!AX$9</f>
        <v>0</v>
      </c>
      <c r="AY23" s="3">
        <f xml:space="preserve">  'Balance Sheet'!AY$9</f>
        <v>0</v>
      </c>
      <c r="AZ23" s="3">
        <f xml:space="preserve">  'Balance Sheet'!AZ$9</f>
        <v>0</v>
      </c>
      <c r="BA23" s="3">
        <f xml:space="preserve">  'Balance Sheet'!BA$9</f>
        <v>0</v>
      </c>
      <c r="BB23" s="3">
        <f xml:space="preserve">  'Balance Sheet'!BB$9</f>
        <v>0</v>
      </c>
      <c r="BC23" s="3">
        <f xml:space="preserve">  'Balance Sheet'!BC$9</f>
        <v>0</v>
      </c>
      <c r="BD23" s="3">
        <f xml:space="preserve">  'Balance Sheet'!BD$9</f>
        <v>0</v>
      </c>
      <c r="BE23" s="3">
        <f xml:space="preserve">  'Balance Sheet'!BE$9</f>
        <v>0</v>
      </c>
      <c r="BF23" s="3">
        <f xml:space="preserve">  'Balance Sheet'!BF$9</f>
        <v>0</v>
      </c>
      <c r="BG23" s="3">
        <f xml:space="preserve">  'Balance Sheet'!BG$9</f>
        <v>0</v>
      </c>
      <c r="BH23" s="3">
        <f xml:space="preserve">  'Balance Sheet'!BH$9</f>
        <v>0</v>
      </c>
      <c r="BI23" s="3">
        <f xml:space="preserve">  'Balance Sheet'!BI$9</f>
        <v>0</v>
      </c>
      <c r="BJ23" s="3">
        <f xml:space="preserve">  'Balance Sheet'!BJ$9</f>
        <v>0</v>
      </c>
      <c r="BK23" s="3">
        <f xml:space="preserve">  'Balance Sheet'!BK$9</f>
        <v>0</v>
      </c>
      <c r="BL23" s="3">
        <f xml:space="preserve">  'Balance Sheet'!BL$9</f>
        <v>0</v>
      </c>
      <c r="BM23" s="3">
        <f xml:space="preserve">  'Balance Sheet'!BM$9</f>
        <v>0</v>
      </c>
      <c r="BN23" s="3">
        <f xml:space="preserve">  'Balance Sheet'!BN$9</f>
        <v>0</v>
      </c>
      <c r="BO23" s="3">
        <f xml:space="preserve">  'Balance Sheet'!BO$9</f>
        <v>0</v>
      </c>
      <c r="BP23" s="3">
        <f xml:space="preserve">  'Balance Sheet'!BP$9</f>
        <v>0</v>
      </c>
      <c r="BQ23" s="3">
        <f xml:space="preserve">  'Balance Sheet'!BQ$9</f>
        <v>0</v>
      </c>
    </row>
    <row r="24" spans="1:69" outlineLevel="1">
      <c r="A24" s="21"/>
      <c r="B24" s="21"/>
      <c r="C24" s="33"/>
      <c r="D24" s="34"/>
      <c r="E24" s="3" t="str">
        <f xml:space="preserve">  'Balance Sheet'!E$14</f>
        <v>Total Current Assets</v>
      </c>
      <c r="F24" s="3">
        <f xml:space="preserve">  'Balance Sheet'!F$14</f>
        <v>0</v>
      </c>
      <c r="G24" s="3">
        <f xml:space="preserve">  'Balance Sheet'!G$14</f>
        <v>0</v>
      </c>
      <c r="H24" s="3">
        <f xml:space="preserve">  'Balance Sheet'!H$14</f>
        <v>0</v>
      </c>
      <c r="I24" s="3">
        <f xml:space="preserve">  'Balance Sheet'!I$14</f>
        <v>0</v>
      </c>
      <c r="J24" s="3">
        <f ca="1" xml:space="preserve">  'Balance Sheet'!J$14</f>
        <v>-15000</v>
      </c>
      <c r="K24" s="3">
        <f ca="1" xml:space="preserve">  'Balance Sheet'!K$14</f>
        <v>-30909.560782921981</v>
      </c>
      <c r="L24" s="3">
        <f ca="1" xml:space="preserve">  'Balance Sheet'!L$14</f>
        <v>-47751.821333197477</v>
      </c>
      <c r="M24" s="3">
        <f ca="1" xml:space="preserve">  'Balance Sheet'!M$14</f>
        <v>-65615.352529625277</v>
      </c>
      <c r="N24" s="3">
        <f ca="1" xml:space="preserve">  'Balance Sheet'!N$14</f>
        <v>-84334.8847758497</v>
      </c>
      <c r="O24" s="3">
        <f ca="1" xml:space="preserve">  'Balance Sheet'!O$14</f>
        <v>-104105.4922180638</v>
      </c>
      <c r="P24" s="3">
        <f ca="1" xml:space="preserve">  'Balance Sheet'!P$14</f>
        <v>-124939.3326367804</v>
      </c>
      <c r="Q24" s="3">
        <f ca="1" xml:space="preserve">  'Balance Sheet'!Q$14</f>
        <v>-146809.97154963852</v>
      </c>
      <c r="R24" s="3">
        <f ca="1" xml:space="preserve">  'Balance Sheet'!R$14</f>
        <v>-169721.09261371705</v>
      </c>
      <c r="S24" s="3">
        <f ca="1" xml:space="preserve">  'Balance Sheet'!S$14</f>
        <v>-193554.43617123878</v>
      </c>
      <c r="T24" s="3">
        <f ca="1" xml:space="preserve">  'Balance Sheet'!T$14</f>
        <v>-218194.35630772734</v>
      </c>
      <c r="U24" s="3">
        <f ca="1" xml:space="preserve">  'Balance Sheet'!U$14</f>
        <v>-243370.45418678207</v>
      </c>
      <c r="V24" s="3">
        <f ca="1" xml:space="preserve">  'Balance Sheet'!V$14</f>
        <v>-268474.44266678207</v>
      </c>
      <c r="W24" s="3">
        <f ca="1" xml:space="preserve">  'Balance Sheet'!W$14</f>
        <v>-292977.16788287519</v>
      </c>
      <c r="X24" s="3">
        <f ca="1" xml:space="preserve">  'Balance Sheet'!X$14</f>
        <v>-315653.15082537127</v>
      </c>
      <c r="Y24" s="3">
        <f ca="1" xml:space="preserve">  'Balance Sheet'!Y$14</f>
        <v>-334862.39644634014</v>
      </c>
      <c r="Z24" s="3">
        <f ca="1" xml:space="preserve">  'Balance Sheet'!Z$14</f>
        <v>-354519.92754984694</v>
      </c>
      <c r="AA24" s="3">
        <f ca="1" xml:space="preserve">  'Balance Sheet'!AA$14</f>
        <v>-374633.07089764869</v>
      </c>
      <c r="AB24" s="3">
        <f ca="1" xml:space="preserve">  'Balance Sheet'!AB$14</f>
        <v>-395187.58803191863</v>
      </c>
      <c r="AC24" s="3">
        <f ca="1" xml:space="preserve">  'Balance Sheet'!AC$14</f>
        <v>-416034.73424070113</v>
      </c>
      <c r="AD24" s="3">
        <f ca="1" xml:space="preserve">  'Balance Sheet'!AD$14</f>
        <v>-437181.43848439754</v>
      </c>
      <c r="AE24" s="3">
        <f ca="1" xml:space="preserve">  'Balance Sheet'!AE$14</f>
        <v>-458467.38937151548</v>
      </c>
      <c r="AF24" s="3">
        <f ca="1" xml:space="preserve">  'Balance Sheet'!AF$14</f>
        <v>-479902.33607011073</v>
      </c>
      <c r="AG24" s="3">
        <f ca="1" xml:space="preserve">  'Balance Sheet'!AG$14</f>
        <v>-501376.2181871772</v>
      </c>
      <c r="AH24" s="3">
        <f ca="1" xml:space="preserve">  'Balance Sheet'!AH$14</f>
        <v>-522399.08440240764</v>
      </c>
      <c r="AI24" s="3">
        <f ca="1" xml:space="preserve">  'Balance Sheet'!AI$14</f>
        <v>-543157.56593848963</v>
      </c>
      <c r="AJ24" s="3">
        <f ca="1" xml:space="preserve">  'Balance Sheet'!AJ$14</f>
        <v>-563361.4923414127</v>
      </c>
      <c r="AK24" s="3">
        <f ca="1" xml:space="preserve">  'Balance Sheet'!AK$14</f>
        <v>-582924.92758112226</v>
      </c>
      <c r="AL24" s="3">
        <f ca="1" xml:space="preserve">  'Balance Sheet'!AL$14</f>
        <v>-605642.66461437591</v>
      </c>
      <c r="AM24" s="3">
        <f ca="1" xml:space="preserve">  'Balance Sheet'!AM$14</f>
        <v>-631892.94637989043</v>
      </c>
      <c r="AN24" s="3">
        <f ca="1" xml:space="preserve">  'Balance Sheet'!AN$14</f>
        <v>-661915.24899427698</v>
      </c>
      <c r="AO24" s="3">
        <f ca="1" xml:space="preserve">  'Balance Sheet'!AO$14</f>
        <v>-695833.00082283258</v>
      </c>
      <c r="AP24" s="3">
        <f ca="1" xml:space="preserve">  'Balance Sheet'!AP$14</f>
        <v>-734081.10270378285</v>
      </c>
      <c r="AQ24" s="3">
        <f ca="1" xml:space="preserve">  'Balance Sheet'!AQ$14</f>
        <v>-776779.00245748938</v>
      </c>
      <c r="AR24" s="3">
        <f ca="1" xml:space="preserve">  'Balance Sheet'!AR$14</f>
        <v>-824486.95433011861</v>
      </c>
      <c r="AS24" s="3">
        <f ca="1" xml:space="preserve">  'Balance Sheet'!AS$14</f>
        <v>-877494.24839663913</v>
      </c>
      <c r="AT24" s="3">
        <f ca="1" xml:space="preserve">  'Balance Sheet'!AT$14</f>
        <v>-935509.54793061456</v>
      </c>
      <c r="AU24" s="3">
        <f ca="1" xml:space="preserve">  'Balance Sheet'!AU$14</f>
        <v>-999556.52797736379</v>
      </c>
      <c r="AV24" s="3">
        <f ca="1" xml:space="preserve">  'Balance Sheet'!AV$14</f>
        <v>-1069800.8370406972</v>
      </c>
      <c r="AW24" s="3">
        <f ca="1" xml:space="preserve">  'Balance Sheet'!AW$14</f>
        <v>-1146912.2766934214</v>
      </c>
      <c r="AX24" s="3">
        <f ca="1" xml:space="preserve">  'Balance Sheet'!AX$14</f>
        <v>-1231079.1723914931</v>
      </c>
      <c r="AY24" s="3">
        <f ca="1" xml:space="preserve">  'Balance Sheet'!AY$14</f>
        <v>-1323077.3487626235</v>
      </c>
      <c r="AZ24" s="3">
        <f ca="1" xml:space="preserve">  'Balance Sheet'!AZ$14</f>
        <v>-1423424.2106949154</v>
      </c>
      <c r="BA24" s="3">
        <f ca="1" xml:space="preserve">  'Balance Sheet'!BA$14</f>
        <v>-1532347.6568347535</v>
      </c>
      <c r="BB24" s="3">
        <f ca="1" xml:space="preserve">  'Balance Sheet'!BB$14</f>
        <v>-1650775.1561521559</v>
      </c>
      <c r="BC24" s="3">
        <f ca="1" xml:space="preserve">  'Balance Sheet'!BC$14</f>
        <v>-1778945.7990577293</v>
      </c>
      <c r="BD24" s="3">
        <f ca="1" xml:space="preserve">  'Balance Sheet'!BD$14</f>
        <v>-1917962.2817434692</v>
      </c>
      <c r="BE24" s="3">
        <f ca="1" xml:space="preserve">  'Balance Sheet'!BE$14</f>
        <v>-2068476.7266561938</v>
      </c>
      <c r="BF24" s="3">
        <f ca="1" xml:space="preserve">  'Balance Sheet'!BF$14</f>
        <v>-2229868.2874568016</v>
      </c>
      <c r="BG24" s="3">
        <f ca="1" xml:space="preserve">  'Balance Sheet'!BG$14</f>
        <v>-2404241.8826891757</v>
      </c>
      <c r="BH24" s="3">
        <f ca="1" xml:space="preserve">  'Balance Sheet'!BH$14</f>
        <v>-2591928.94460609</v>
      </c>
      <c r="BI24" s="3">
        <f ca="1" xml:space="preserve">  'Balance Sheet'!BI$14</f>
        <v>-2794326.6575370454</v>
      </c>
      <c r="BJ24" s="3">
        <f ca="1" xml:space="preserve">  'Balance Sheet'!BJ$14</f>
        <v>-3011792.705770785</v>
      </c>
      <c r="BK24" s="3">
        <f ca="1" xml:space="preserve">  'Balance Sheet'!BK$14</f>
        <v>-3245898.120146981</v>
      </c>
      <c r="BL24" s="3">
        <f ca="1" xml:space="preserve">  'Balance Sheet'!BL$14</f>
        <v>-3497716.2037138538</v>
      </c>
      <c r="BM24" s="3">
        <f ca="1" xml:space="preserve">  'Balance Sheet'!BM$14</f>
        <v>-3767722.0792656336</v>
      </c>
      <c r="BN24" s="3">
        <f ca="1" xml:space="preserve">  'Balance Sheet'!BN$14</f>
        <v>-4057751.9104356971</v>
      </c>
      <c r="BO24" s="3">
        <f ca="1" xml:space="preserve">  'Balance Sheet'!BO$14</f>
        <v>-4368341.487033234</v>
      </c>
      <c r="BP24" s="3">
        <f ca="1" xml:space="preserve">  'Balance Sheet'!BP$14</f>
        <v>-4701034.4409578498</v>
      </c>
      <c r="BQ24" s="3">
        <f ca="1" xml:space="preserve">  'Balance Sheet'!BQ$14</f>
        <v>-5057781.1216964517</v>
      </c>
    </row>
    <row r="25" spans="1:69" outlineLevel="1">
      <c r="A25" s="36"/>
      <c r="B25" s="36"/>
      <c r="C25" s="56"/>
      <c r="D25" s="57"/>
      <c r="E25" s="24" t="s">
        <v>156</v>
      </c>
      <c r="F25" s="24"/>
      <c r="G25" s="24" t="s">
        <v>144</v>
      </c>
      <c r="H25" s="24"/>
      <c r="I25" s="24"/>
      <c r="J25" s="4">
        <f t="shared" ref="J25:BQ25" ca="1" si="5" xml:space="preserve">  J23 + J24</f>
        <v>-15000</v>
      </c>
      <c r="K25" s="4">
        <f t="shared" ca="1" si="5"/>
        <v>-30909.560782921981</v>
      </c>
      <c r="L25" s="4">
        <f t="shared" ca="1" si="5"/>
        <v>-47751.821333197477</v>
      </c>
      <c r="M25" s="4">
        <f t="shared" ca="1" si="5"/>
        <v>-65615.352529625277</v>
      </c>
      <c r="N25" s="4">
        <f t="shared" ca="1" si="5"/>
        <v>-84334.8847758497</v>
      </c>
      <c r="O25" s="4">
        <f t="shared" ca="1" si="5"/>
        <v>-104105.4922180638</v>
      </c>
      <c r="P25" s="4">
        <f t="shared" ca="1" si="5"/>
        <v>-124939.3326367804</v>
      </c>
      <c r="Q25" s="4">
        <f t="shared" ca="1" si="5"/>
        <v>-146809.97154963852</v>
      </c>
      <c r="R25" s="4">
        <f t="shared" ca="1" si="5"/>
        <v>-169721.09261371705</v>
      </c>
      <c r="S25" s="4">
        <f t="shared" ca="1" si="5"/>
        <v>-193554.43617123878</v>
      </c>
      <c r="T25" s="4">
        <f t="shared" ca="1" si="5"/>
        <v>-218194.35630772734</v>
      </c>
      <c r="U25" s="4">
        <f t="shared" ca="1" si="5"/>
        <v>-243370.45418678207</v>
      </c>
      <c r="V25" s="4">
        <f t="shared" ca="1" si="5"/>
        <v>-268474.44266678207</v>
      </c>
      <c r="W25" s="4">
        <f t="shared" ca="1" si="5"/>
        <v>-292977.16788287519</v>
      </c>
      <c r="X25" s="4">
        <f t="shared" ca="1" si="5"/>
        <v>-315653.15082537127</v>
      </c>
      <c r="Y25" s="4">
        <f t="shared" ca="1" si="5"/>
        <v>-334862.39644634014</v>
      </c>
      <c r="Z25" s="4">
        <f t="shared" ca="1" si="5"/>
        <v>-354519.92754984694</v>
      </c>
      <c r="AA25" s="4">
        <f t="shared" ca="1" si="5"/>
        <v>-374633.07089764869</v>
      </c>
      <c r="AB25" s="4">
        <f t="shared" ca="1" si="5"/>
        <v>-395187.58803191863</v>
      </c>
      <c r="AC25" s="4">
        <f t="shared" ca="1" si="5"/>
        <v>-416034.73424070113</v>
      </c>
      <c r="AD25" s="4">
        <f t="shared" ca="1" si="5"/>
        <v>-437181.43848439754</v>
      </c>
      <c r="AE25" s="4">
        <f t="shared" ca="1" si="5"/>
        <v>-458467.38937151548</v>
      </c>
      <c r="AF25" s="4">
        <f t="shared" ca="1" si="5"/>
        <v>-479902.33607011073</v>
      </c>
      <c r="AG25" s="4">
        <f t="shared" ca="1" si="5"/>
        <v>-501376.2181871772</v>
      </c>
      <c r="AH25" s="4">
        <f t="shared" ca="1" si="5"/>
        <v>-522399.08440240764</v>
      </c>
      <c r="AI25" s="4">
        <f t="shared" ca="1" si="5"/>
        <v>-543157.56593848963</v>
      </c>
      <c r="AJ25" s="4">
        <f t="shared" ca="1" si="5"/>
        <v>-563361.4923414127</v>
      </c>
      <c r="AK25" s="4">
        <f t="shared" ca="1" si="5"/>
        <v>-582924.92758112226</v>
      </c>
      <c r="AL25" s="4">
        <f t="shared" ca="1" si="5"/>
        <v>-605642.66461437591</v>
      </c>
      <c r="AM25" s="4">
        <f t="shared" ca="1" si="5"/>
        <v>-631892.94637989043</v>
      </c>
      <c r="AN25" s="4">
        <f t="shared" ca="1" si="5"/>
        <v>-661915.24899427698</v>
      </c>
      <c r="AO25" s="4">
        <f t="shared" ca="1" si="5"/>
        <v>-695833.00082283258</v>
      </c>
      <c r="AP25" s="4">
        <f t="shared" ca="1" si="5"/>
        <v>-734081.10270378285</v>
      </c>
      <c r="AQ25" s="4">
        <f t="shared" ca="1" si="5"/>
        <v>-776779.00245748938</v>
      </c>
      <c r="AR25" s="4">
        <f t="shared" ca="1" si="5"/>
        <v>-824486.95433011861</v>
      </c>
      <c r="AS25" s="4">
        <f t="shared" ca="1" si="5"/>
        <v>-877494.24839663913</v>
      </c>
      <c r="AT25" s="4">
        <f t="shared" ca="1" si="5"/>
        <v>-935509.54793061456</v>
      </c>
      <c r="AU25" s="4">
        <f t="shared" ca="1" si="5"/>
        <v>-999556.52797736379</v>
      </c>
      <c r="AV25" s="4">
        <f t="shared" ca="1" si="5"/>
        <v>-1069800.8370406972</v>
      </c>
      <c r="AW25" s="4">
        <f t="shared" ca="1" si="5"/>
        <v>-1146912.2766934214</v>
      </c>
      <c r="AX25" s="4">
        <f t="shared" ca="1" si="5"/>
        <v>-1231079.1723914931</v>
      </c>
      <c r="AY25" s="4">
        <f t="shared" ca="1" si="5"/>
        <v>-1323077.3487626235</v>
      </c>
      <c r="AZ25" s="4">
        <f t="shared" ca="1" si="5"/>
        <v>-1423424.2106949154</v>
      </c>
      <c r="BA25" s="4">
        <f t="shared" ca="1" si="5"/>
        <v>-1532347.6568347535</v>
      </c>
      <c r="BB25" s="4">
        <f t="shared" ca="1" si="5"/>
        <v>-1650775.1561521559</v>
      </c>
      <c r="BC25" s="4">
        <f t="shared" ca="1" si="5"/>
        <v>-1778945.7990577293</v>
      </c>
      <c r="BD25" s="4">
        <f t="shared" ca="1" si="5"/>
        <v>-1917962.2817434692</v>
      </c>
      <c r="BE25" s="4">
        <f t="shared" ca="1" si="5"/>
        <v>-2068476.7266561938</v>
      </c>
      <c r="BF25" s="4">
        <f t="shared" ca="1" si="5"/>
        <v>-2229868.2874568016</v>
      </c>
      <c r="BG25" s="4">
        <f t="shared" ca="1" si="5"/>
        <v>-2404241.8826891757</v>
      </c>
      <c r="BH25" s="4">
        <f t="shared" ca="1" si="5"/>
        <v>-2591928.94460609</v>
      </c>
      <c r="BI25" s="4">
        <f t="shared" ca="1" si="5"/>
        <v>-2794326.6575370454</v>
      </c>
      <c r="BJ25" s="4">
        <f t="shared" ca="1" si="5"/>
        <v>-3011792.705770785</v>
      </c>
      <c r="BK25" s="4">
        <f t="shared" ca="1" si="5"/>
        <v>-3245898.120146981</v>
      </c>
      <c r="BL25" s="4">
        <f t="shared" ca="1" si="5"/>
        <v>-3497716.2037138538</v>
      </c>
      <c r="BM25" s="4">
        <f t="shared" ca="1" si="5"/>
        <v>-3767722.0792656336</v>
      </c>
      <c r="BN25" s="4">
        <f t="shared" ca="1" si="5"/>
        <v>-4057751.9104356971</v>
      </c>
      <c r="BO25" s="4">
        <f t="shared" ca="1" si="5"/>
        <v>-4368341.487033234</v>
      </c>
      <c r="BP25" s="4">
        <f t="shared" ca="1" si="5"/>
        <v>-4701034.4409578498</v>
      </c>
      <c r="BQ25" s="4">
        <f t="shared" ca="1" si="5"/>
        <v>-5057781.1216964517</v>
      </c>
    </row>
    <row r="28" spans="1:69">
      <c r="B28" s="28" t="s">
        <v>13</v>
      </c>
    </row>
    <row r="29" spans="1:69" s="105" customFormat="1">
      <c r="A29" s="72"/>
      <c r="B29" s="72"/>
      <c r="C29" s="91"/>
      <c r="D29" s="98"/>
      <c r="E29" s="58" t="str">
        <f xml:space="preserve">  InpC!E$22</f>
        <v>Opening Retained Earnings</v>
      </c>
      <c r="F29" s="58">
        <f xml:space="preserve">  InpC!F$22</f>
        <v>0</v>
      </c>
      <c r="G29" s="58" t="str">
        <f xml:space="preserve">  InpC!G$22</f>
        <v>GBP</v>
      </c>
      <c r="M29" s="93"/>
    </row>
    <row r="30" spans="1:69">
      <c r="A30" s="21"/>
      <c r="B30" s="21"/>
      <c r="C30" s="33"/>
      <c r="D30" s="34"/>
      <c r="E30" s="3" t="str">
        <f xml:space="preserve">  Time!E$37</f>
        <v>Period number</v>
      </c>
      <c r="F30" s="3">
        <f xml:space="preserve">  Time!F$37</f>
        <v>0</v>
      </c>
      <c r="G30" s="3">
        <f xml:space="preserve">  Time!G$37</f>
        <v>0</v>
      </c>
      <c r="H30" s="3">
        <f xml:space="preserve">  Time!H$37</f>
        <v>1830</v>
      </c>
      <c r="I30" s="3">
        <f xml:space="preserve">  Time!I$37</f>
        <v>0</v>
      </c>
      <c r="J30" s="3">
        <f xml:space="preserve">  Time!J$37</f>
        <v>1</v>
      </c>
      <c r="K30" s="3">
        <f xml:space="preserve">  Time!K$37</f>
        <v>2</v>
      </c>
      <c r="L30" s="3">
        <f xml:space="preserve">  Time!L$37</f>
        <v>3</v>
      </c>
      <c r="M30" s="3">
        <f xml:space="preserve">  Time!M$37</f>
        <v>4</v>
      </c>
      <c r="N30" s="3">
        <f xml:space="preserve">  Time!N$37</f>
        <v>5</v>
      </c>
      <c r="O30" s="3">
        <f xml:space="preserve">  Time!O$37</f>
        <v>6</v>
      </c>
      <c r="P30" s="3">
        <f xml:space="preserve">  Time!P$37</f>
        <v>7</v>
      </c>
      <c r="Q30" s="3">
        <f xml:space="preserve">  Time!Q$37</f>
        <v>8</v>
      </c>
      <c r="R30" s="3">
        <f xml:space="preserve">  Time!R$37</f>
        <v>9</v>
      </c>
      <c r="S30" s="3">
        <f xml:space="preserve">  Time!S$37</f>
        <v>10</v>
      </c>
      <c r="T30" s="3">
        <f xml:space="preserve">  Time!T$37</f>
        <v>11</v>
      </c>
      <c r="U30" s="3">
        <f xml:space="preserve">  Time!U$37</f>
        <v>12</v>
      </c>
      <c r="V30" s="3">
        <f xml:space="preserve">  Time!V$37</f>
        <v>13</v>
      </c>
      <c r="W30" s="3">
        <f xml:space="preserve">  Time!W$37</f>
        <v>14</v>
      </c>
      <c r="X30" s="3">
        <f xml:space="preserve">  Time!X$37</f>
        <v>15</v>
      </c>
      <c r="Y30" s="3">
        <f xml:space="preserve">  Time!Y$37</f>
        <v>16</v>
      </c>
      <c r="Z30" s="3">
        <f xml:space="preserve">  Time!Z$37</f>
        <v>17</v>
      </c>
      <c r="AA30" s="3">
        <f xml:space="preserve">  Time!AA$37</f>
        <v>18</v>
      </c>
      <c r="AB30" s="3">
        <f xml:space="preserve">  Time!AB$37</f>
        <v>19</v>
      </c>
      <c r="AC30" s="3">
        <f xml:space="preserve">  Time!AC$37</f>
        <v>20</v>
      </c>
      <c r="AD30" s="3">
        <f xml:space="preserve">  Time!AD$37</f>
        <v>21</v>
      </c>
      <c r="AE30" s="3">
        <f xml:space="preserve">  Time!AE$37</f>
        <v>22</v>
      </c>
      <c r="AF30" s="3">
        <f xml:space="preserve">  Time!AF$37</f>
        <v>23</v>
      </c>
      <c r="AG30" s="3">
        <f xml:space="preserve">  Time!AG$37</f>
        <v>24</v>
      </c>
      <c r="AH30" s="3">
        <f xml:space="preserve">  Time!AH$37</f>
        <v>25</v>
      </c>
      <c r="AI30" s="3">
        <f xml:space="preserve">  Time!AI$37</f>
        <v>26</v>
      </c>
      <c r="AJ30" s="3">
        <f xml:space="preserve">  Time!AJ$37</f>
        <v>27</v>
      </c>
      <c r="AK30" s="3">
        <f xml:space="preserve">  Time!AK$37</f>
        <v>28</v>
      </c>
      <c r="AL30" s="3">
        <f xml:space="preserve">  Time!AL$37</f>
        <v>29</v>
      </c>
      <c r="AM30" s="3">
        <f xml:space="preserve">  Time!AM$37</f>
        <v>30</v>
      </c>
      <c r="AN30" s="3">
        <f xml:space="preserve">  Time!AN$37</f>
        <v>31</v>
      </c>
      <c r="AO30" s="3">
        <f xml:space="preserve">  Time!AO$37</f>
        <v>32</v>
      </c>
      <c r="AP30" s="3">
        <f xml:space="preserve">  Time!AP$37</f>
        <v>33</v>
      </c>
      <c r="AQ30" s="3">
        <f xml:space="preserve">  Time!AQ$37</f>
        <v>34</v>
      </c>
      <c r="AR30" s="3">
        <f xml:space="preserve">  Time!AR$37</f>
        <v>35</v>
      </c>
      <c r="AS30" s="3">
        <f xml:space="preserve">  Time!AS$37</f>
        <v>36</v>
      </c>
      <c r="AT30" s="3">
        <f xml:space="preserve">  Time!AT$37</f>
        <v>37</v>
      </c>
      <c r="AU30" s="3">
        <f xml:space="preserve">  Time!AU$37</f>
        <v>38</v>
      </c>
      <c r="AV30" s="3">
        <f xml:space="preserve">  Time!AV$37</f>
        <v>39</v>
      </c>
      <c r="AW30" s="3">
        <f xml:space="preserve">  Time!AW$37</f>
        <v>40</v>
      </c>
      <c r="AX30" s="3">
        <f xml:space="preserve">  Time!AX$37</f>
        <v>41</v>
      </c>
      <c r="AY30" s="3">
        <f xml:space="preserve">  Time!AY$37</f>
        <v>42</v>
      </c>
      <c r="AZ30" s="3">
        <f xml:space="preserve">  Time!AZ$37</f>
        <v>43</v>
      </c>
      <c r="BA30" s="3">
        <f xml:space="preserve">  Time!BA$37</f>
        <v>44</v>
      </c>
      <c r="BB30" s="3">
        <f xml:space="preserve">  Time!BB$37</f>
        <v>45</v>
      </c>
      <c r="BC30" s="3">
        <f xml:space="preserve">  Time!BC$37</f>
        <v>46</v>
      </c>
      <c r="BD30" s="3">
        <f xml:space="preserve">  Time!BD$37</f>
        <v>47</v>
      </c>
      <c r="BE30" s="3">
        <f xml:space="preserve">  Time!BE$37</f>
        <v>48</v>
      </c>
      <c r="BF30" s="3">
        <f xml:space="preserve">  Time!BF$37</f>
        <v>49</v>
      </c>
      <c r="BG30" s="3">
        <f xml:space="preserve">  Time!BG$37</f>
        <v>50</v>
      </c>
      <c r="BH30" s="3">
        <f xml:space="preserve">  Time!BH$37</f>
        <v>51</v>
      </c>
      <c r="BI30" s="3">
        <f xml:space="preserve">  Time!BI$37</f>
        <v>52</v>
      </c>
      <c r="BJ30" s="3">
        <f xml:space="preserve">  Time!BJ$37</f>
        <v>53</v>
      </c>
      <c r="BK30" s="3">
        <f xml:space="preserve">  Time!BK$37</f>
        <v>54</v>
      </c>
      <c r="BL30" s="3">
        <f xml:space="preserve">  Time!BL$37</f>
        <v>55</v>
      </c>
      <c r="BM30" s="3">
        <f xml:space="preserve">  Time!BM$37</f>
        <v>56</v>
      </c>
      <c r="BN30" s="3">
        <f xml:space="preserve">  Time!BN$37</f>
        <v>57</v>
      </c>
      <c r="BO30" s="3">
        <f xml:space="preserve">  Time!BO$37</f>
        <v>58</v>
      </c>
      <c r="BP30" s="3">
        <f xml:space="preserve">  Time!BP$37</f>
        <v>59</v>
      </c>
      <c r="BQ30" s="3">
        <f xml:space="preserve">  Time!BQ$37</f>
        <v>60</v>
      </c>
    </row>
    <row r="31" spans="1:69">
      <c r="E31" s="52" t="s">
        <v>27</v>
      </c>
      <c r="G31" s="52" t="s">
        <v>144</v>
      </c>
      <c r="J31" s="2">
        <f t="shared" ref="J31:BQ31" si="6" xml:space="preserve">  I33</f>
        <v>0</v>
      </c>
      <c r="K31" s="2">
        <f t="shared" si="6"/>
        <v>-15000</v>
      </c>
      <c r="L31" s="2">
        <f t="shared" si="6"/>
        <v>-30909.560782921981</v>
      </c>
      <c r="M31" s="2">
        <f t="shared" si="6"/>
        <v>-47751.821333197477</v>
      </c>
      <c r="N31" s="2">
        <f t="shared" si="6"/>
        <v>-65615.352529625277</v>
      </c>
      <c r="O31" s="2">
        <f t="shared" si="6"/>
        <v>-84334.8847758497</v>
      </c>
      <c r="P31" s="2">
        <f t="shared" si="6"/>
        <v>-104105.4922180638</v>
      </c>
      <c r="Q31" s="2">
        <f t="shared" si="6"/>
        <v>-124939.3326367804</v>
      </c>
      <c r="R31" s="2">
        <f t="shared" si="6"/>
        <v>-146809.97154963852</v>
      </c>
      <c r="S31" s="2">
        <f t="shared" si="6"/>
        <v>-169721.09261371705</v>
      </c>
      <c r="T31" s="2">
        <f t="shared" si="6"/>
        <v>-193554.43617123878</v>
      </c>
      <c r="U31" s="2">
        <f t="shared" si="6"/>
        <v>-218194.35630772734</v>
      </c>
      <c r="V31" s="2">
        <f t="shared" si="6"/>
        <v>-243370.45418678207</v>
      </c>
      <c r="W31" s="2">
        <f t="shared" si="6"/>
        <v>-268474.44266678207</v>
      </c>
      <c r="X31" s="2">
        <f t="shared" si="6"/>
        <v>-292977.16788287519</v>
      </c>
      <c r="Y31" s="2">
        <f t="shared" si="6"/>
        <v>-315653.15082537133</v>
      </c>
      <c r="Z31" s="2">
        <f t="shared" si="6"/>
        <v>-334862.39644634014</v>
      </c>
      <c r="AA31" s="2">
        <f t="shared" si="6"/>
        <v>-354519.92754984694</v>
      </c>
      <c r="AB31" s="2">
        <f t="shared" si="6"/>
        <v>-374633.07089764875</v>
      </c>
      <c r="AC31" s="2">
        <f t="shared" si="6"/>
        <v>-395187.58803191863</v>
      </c>
      <c r="AD31" s="2">
        <f t="shared" si="6"/>
        <v>-416034.73424070113</v>
      </c>
      <c r="AE31" s="2">
        <f t="shared" si="6"/>
        <v>-437181.43848439754</v>
      </c>
      <c r="AF31" s="2">
        <f t="shared" si="6"/>
        <v>-458467.38937151548</v>
      </c>
      <c r="AG31" s="2">
        <f t="shared" si="6"/>
        <v>-479902.33607011079</v>
      </c>
      <c r="AH31" s="2">
        <f t="shared" si="6"/>
        <v>-501376.2181871772</v>
      </c>
      <c r="AI31" s="2">
        <f t="shared" si="6"/>
        <v>-522399.08440240764</v>
      </c>
      <c r="AJ31" s="2">
        <f t="shared" si="6"/>
        <v>-543157.56593848963</v>
      </c>
      <c r="AK31" s="2">
        <f t="shared" si="6"/>
        <v>-563361.4923414127</v>
      </c>
      <c r="AL31" s="2">
        <f t="shared" si="6"/>
        <v>-582924.92758112226</v>
      </c>
      <c r="AM31" s="2">
        <f t="shared" si="6"/>
        <v>-605642.66461437603</v>
      </c>
      <c r="AN31" s="2">
        <f t="shared" si="6"/>
        <v>-631892.94637989043</v>
      </c>
      <c r="AO31" s="2">
        <f t="shared" si="6"/>
        <v>-661915.24899427709</v>
      </c>
      <c r="AP31" s="2">
        <f t="shared" si="6"/>
        <v>-695833.00082283258</v>
      </c>
      <c r="AQ31" s="2">
        <f t="shared" si="6"/>
        <v>-734081.10270378285</v>
      </c>
      <c r="AR31" s="2">
        <f t="shared" si="6"/>
        <v>-776779.00245748938</v>
      </c>
      <c r="AS31" s="2">
        <f t="shared" si="6"/>
        <v>-824486.95433011861</v>
      </c>
      <c r="AT31" s="2">
        <f t="shared" si="6"/>
        <v>-877494.24839663925</v>
      </c>
      <c r="AU31" s="2">
        <f t="shared" si="6"/>
        <v>-935509.54793061456</v>
      </c>
      <c r="AV31" s="2">
        <f t="shared" si="6"/>
        <v>-999556.52797736379</v>
      </c>
      <c r="AW31" s="2">
        <f t="shared" si="6"/>
        <v>-1069800.8370406972</v>
      </c>
      <c r="AX31" s="2">
        <f t="shared" si="6"/>
        <v>-1146912.2766934214</v>
      </c>
      <c r="AY31" s="2">
        <f t="shared" si="6"/>
        <v>-1231079.1723914931</v>
      </c>
      <c r="AZ31" s="2">
        <f t="shared" si="6"/>
        <v>-1323077.3487626235</v>
      </c>
      <c r="BA31" s="2">
        <f t="shared" si="6"/>
        <v>-1423424.2106949154</v>
      </c>
      <c r="BB31" s="2">
        <f t="shared" si="6"/>
        <v>-1532347.6568347535</v>
      </c>
      <c r="BC31" s="2">
        <f t="shared" si="6"/>
        <v>-1650775.1561521559</v>
      </c>
      <c r="BD31" s="2">
        <f t="shared" si="6"/>
        <v>-1778945.7990577293</v>
      </c>
      <c r="BE31" s="2">
        <f t="shared" si="6"/>
        <v>-1917962.2817434694</v>
      </c>
      <c r="BF31" s="2">
        <f t="shared" si="6"/>
        <v>-2068476.7266561938</v>
      </c>
      <c r="BG31" s="2">
        <f t="shared" si="6"/>
        <v>-2229868.2874568016</v>
      </c>
      <c r="BH31" s="2">
        <f t="shared" si="6"/>
        <v>-2404241.8826891757</v>
      </c>
      <c r="BI31" s="2">
        <f t="shared" si="6"/>
        <v>-2591928.94460609</v>
      </c>
      <c r="BJ31" s="2">
        <f t="shared" si="6"/>
        <v>-2794326.6575370454</v>
      </c>
      <c r="BK31" s="2">
        <f t="shared" si="6"/>
        <v>-3011792.705770785</v>
      </c>
      <c r="BL31" s="2">
        <f t="shared" si="6"/>
        <v>-3245898.1201469805</v>
      </c>
      <c r="BM31" s="2">
        <f t="shared" si="6"/>
        <v>-3497716.2037138529</v>
      </c>
      <c r="BN31" s="2">
        <f t="shared" si="6"/>
        <v>-3767722.0792656327</v>
      </c>
      <c r="BO31" s="2">
        <f t="shared" si="6"/>
        <v>-4057751.9104356961</v>
      </c>
      <c r="BP31" s="2">
        <f t="shared" si="6"/>
        <v>-4368341.487033233</v>
      </c>
      <c r="BQ31" s="2">
        <f t="shared" si="6"/>
        <v>-4701034.4409578489</v>
      </c>
    </row>
    <row r="32" spans="1:69">
      <c r="A32" s="21"/>
      <c r="B32" s="21"/>
      <c r="C32" s="33"/>
      <c r="D32" s="34" t="s">
        <v>128</v>
      </c>
      <c r="E32" s="3" t="str">
        <f xml:space="preserve">  'P&amp;L'!E$22</f>
        <v>Retained earnings this period</v>
      </c>
      <c r="F32" s="3">
        <f xml:space="preserve">  'P&amp;L'!F$22</f>
        <v>0</v>
      </c>
      <c r="G32" s="3">
        <f xml:space="preserve">  'P&amp;L'!G$22</f>
        <v>0</v>
      </c>
      <c r="H32" s="3">
        <f xml:space="preserve">  'P&amp;L'!H$22</f>
        <v>-5057781.1216964507</v>
      </c>
      <c r="I32" s="3">
        <f xml:space="preserve">  'P&amp;L'!I$22</f>
        <v>0</v>
      </c>
      <c r="J32" s="3">
        <f xml:space="preserve">  'P&amp;L'!J$22</f>
        <v>-15000</v>
      </c>
      <c r="K32" s="3">
        <f xml:space="preserve">  'P&amp;L'!K$22</f>
        <v>-15909.560782921979</v>
      </c>
      <c r="L32" s="3">
        <f xml:space="preserve">  'P&amp;L'!L$22</f>
        <v>-16842.260550275496</v>
      </c>
      <c r="M32" s="3">
        <f xml:space="preserve">  'P&amp;L'!M$22</f>
        <v>-17863.531196427797</v>
      </c>
      <c r="N32" s="3">
        <f xml:space="preserve">  'P&amp;L'!N$22</f>
        <v>-18719.532246224415</v>
      </c>
      <c r="O32" s="3">
        <f xml:space="preserve">  'P&amp;L'!O$22</f>
        <v>-19770.607442214099</v>
      </c>
      <c r="P32" s="3">
        <f xml:space="preserve">  'P&amp;L'!P$22</f>
        <v>-20833.840418716609</v>
      </c>
      <c r="Q32" s="3">
        <f xml:space="preserve">  'P&amp;L'!Q$22</f>
        <v>-21870.638912858121</v>
      </c>
      <c r="R32" s="3">
        <f xml:space="preserve">  'P&amp;L'!R$22</f>
        <v>-22911.121064078532</v>
      </c>
      <c r="S32" s="3">
        <f xml:space="preserve">  'P&amp;L'!S$22</f>
        <v>-23833.343557521719</v>
      </c>
      <c r="T32" s="3">
        <f xml:space="preserve">  'P&amp;L'!T$22</f>
        <v>-24639.920136488578</v>
      </c>
      <c r="U32" s="3">
        <f xml:space="preserve">  'P&amp;L'!U$22</f>
        <v>-25176.097879054716</v>
      </c>
      <c r="V32" s="3">
        <f xml:space="preserve">  'P&amp;L'!V$22</f>
        <v>-25103.98848</v>
      </c>
      <c r="W32" s="3">
        <f xml:space="preserve">  'P&amp;L'!W$22</f>
        <v>-24502.725216093106</v>
      </c>
      <c r="X32" s="3">
        <f xml:space="preserve">  'P&amp;L'!X$22</f>
        <v>-22675.982942496114</v>
      </c>
      <c r="Y32" s="3">
        <f xml:space="preserve">  'P&amp;L'!Y$22</f>
        <v>-19209.245620968795</v>
      </c>
      <c r="Z32" s="3">
        <f xml:space="preserve">  'P&amp;L'!Z$22</f>
        <v>-19657.531103506808</v>
      </c>
      <c r="AA32" s="3">
        <f xml:space="preserve">  'P&amp;L'!AA$22</f>
        <v>-20113.143347801801</v>
      </c>
      <c r="AB32" s="3">
        <f xml:space="preserve">  'P&amp;L'!AB$22</f>
        <v>-20554.517134269889</v>
      </c>
      <c r="AC32" s="3">
        <f xml:space="preserve">  'P&amp;L'!AC$22</f>
        <v>-20847.146208782498</v>
      </c>
      <c r="AD32" s="3">
        <f xml:space="preserve">  'P&amp;L'!AD$22</f>
        <v>-21146.704243696411</v>
      </c>
      <c r="AE32" s="3">
        <f xml:space="preserve">  'P&amp;L'!AE$22</f>
        <v>-21285.950887117946</v>
      </c>
      <c r="AF32" s="3">
        <f xml:space="preserve">  'P&amp;L'!AF$22</f>
        <v>-21434.946698595282</v>
      </c>
      <c r="AG32" s="3">
        <f xml:space="preserve">  'P&amp;L'!AG$22</f>
        <v>-21473.882117066445</v>
      </c>
      <c r="AH32" s="3">
        <f xml:space="preserve">  'P&amp;L'!AH$22</f>
        <v>-21022.866215230453</v>
      </c>
      <c r="AI32" s="3">
        <f xml:space="preserve">  'P&amp;L'!AI$22</f>
        <v>-20758.481536081992</v>
      </c>
      <c r="AJ32" s="3">
        <f xml:space="preserve">  'P&amp;L'!AJ$22</f>
        <v>-20203.926402923091</v>
      </c>
      <c r="AK32" s="3">
        <f xml:space="preserve">  'P&amp;L'!AK$22</f>
        <v>-19563.435239709608</v>
      </c>
      <c r="AL32" s="3">
        <f xml:space="preserve">  'P&amp;L'!AL$22</f>
        <v>-22717.737033253732</v>
      </c>
      <c r="AM32" s="3">
        <f xml:space="preserve">  'P&amp;L'!AM$22</f>
        <v>-26250.281765514374</v>
      </c>
      <c r="AN32" s="3">
        <f xml:space="preserve">  'P&amp;L'!AN$22</f>
        <v>-30022.302614386623</v>
      </c>
      <c r="AO32" s="3">
        <f xml:space="preserve">  'P&amp;L'!AO$22</f>
        <v>-33917.751828555469</v>
      </c>
      <c r="AP32" s="3">
        <f xml:space="preserve">  'P&amp;L'!AP$22</f>
        <v>-38248.101880950235</v>
      </c>
      <c r="AQ32" s="3">
        <f xml:space="preserve">  'P&amp;L'!AQ$22</f>
        <v>-42697.89975370653</v>
      </c>
      <c r="AR32" s="3">
        <f xml:space="preserve">  'P&amp;L'!AR$22</f>
        <v>-47707.951872629237</v>
      </c>
      <c r="AS32" s="3">
        <f xml:space="preserve">  'P&amp;L'!AS$22</f>
        <v>-53007.294066520604</v>
      </c>
      <c r="AT32" s="3">
        <f xml:space="preserve">  'P&amp;L'!AT$22</f>
        <v>-58015.299533975303</v>
      </c>
      <c r="AU32" s="3">
        <f xml:space="preserve">  'P&amp;L'!AU$22</f>
        <v>-64046.980046749246</v>
      </c>
      <c r="AV32" s="3">
        <f xml:space="preserve">  'P&amp;L'!AV$22</f>
        <v>-70244.309063333494</v>
      </c>
      <c r="AW32" s="3">
        <f xml:space="preserve">  'P&amp;L'!AW$22</f>
        <v>-77111.439652724235</v>
      </c>
      <c r="AX32" s="3">
        <f xml:space="preserve">  'P&amp;L'!AX$22</f>
        <v>-84166.895698071748</v>
      </c>
      <c r="AY32" s="3">
        <f xml:space="preserve">  'P&amp;L'!AY$22</f>
        <v>-91998.176371130379</v>
      </c>
      <c r="AZ32" s="3">
        <f xml:space="preserve">  'P&amp;L'!AZ$22</f>
        <v>-100346.86193229188</v>
      </c>
      <c r="BA32" s="3">
        <f xml:space="preserve">  'P&amp;L'!BA$22</f>
        <v>-108923.44613983808</v>
      </c>
      <c r="BB32" s="3">
        <f xml:space="preserve">  'P&amp;L'!BB$22</f>
        <v>-118427.49931740238</v>
      </c>
      <c r="BC32" s="3">
        <f xml:space="preserve">  'P&amp;L'!BC$22</f>
        <v>-128170.64290557339</v>
      </c>
      <c r="BD32" s="3">
        <f xml:space="preserve">  'P&amp;L'!BD$22</f>
        <v>-139016.48268574005</v>
      </c>
      <c r="BE32" s="3">
        <f xml:space="preserve">  'P&amp;L'!BE$22</f>
        <v>-150514.44491272437</v>
      </c>
      <c r="BF32" s="3">
        <f xml:space="preserve">  'P&amp;L'!BF$22</f>
        <v>-161391.56080060784</v>
      </c>
      <c r="BG32" s="3">
        <f xml:space="preserve">  'P&amp;L'!BG$22</f>
        <v>-174373.59523237386</v>
      </c>
      <c r="BH32" s="3">
        <f xml:space="preserve">  'P&amp;L'!BH$22</f>
        <v>-187687.06191691454</v>
      </c>
      <c r="BI32" s="3">
        <f xml:space="preserve">  'P&amp;L'!BI$22</f>
        <v>-202397.71293095537</v>
      </c>
      <c r="BJ32" s="3">
        <f xml:space="preserve">  'P&amp;L'!BJ$22</f>
        <v>-217466.0482337398</v>
      </c>
      <c r="BK32" s="3">
        <f xml:space="preserve">  'P&amp;L'!BK$22</f>
        <v>-234105.41437619569</v>
      </c>
      <c r="BL32" s="3">
        <f xml:space="preserve">  'P&amp;L'!BL$22</f>
        <v>-251818.08356687264</v>
      </c>
      <c r="BM32" s="3">
        <f xml:space="preserve">  'P&amp;L'!BM$22</f>
        <v>-270005.87555177987</v>
      </c>
      <c r="BN32" s="3">
        <f xml:space="preserve">  'P&amp;L'!BN$22</f>
        <v>-290029.83117006352</v>
      </c>
      <c r="BO32" s="3">
        <f xml:space="preserve">  'P&amp;L'!BO$22</f>
        <v>-310589.57659753662</v>
      </c>
      <c r="BP32" s="3">
        <f xml:space="preserve">  'P&amp;L'!BP$22</f>
        <v>-332692.95392461622</v>
      </c>
      <c r="BQ32" s="3">
        <f xml:space="preserve">  'P&amp;L'!BQ$22</f>
        <v>-356746.6807386016</v>
      </c>
    </row>
    <row r="33" spans="1:69" s="104" customFormat="1">
      <c r="A33" s="71"/>
      <c r="B33" s="71"/>
      <c r="C33" s="101"/>
      <c r="D33" s="97"/>
      <c r="E33" s="47" t="s">
        <v>13</v>
      </c>
      <c r="F33" s="47"/>
      <c r="G33" s="47" t="s">
        <v>144</v>
      </c>
      <c r="H33" s="47"/>
      <c r="I33" s="12">
        <f t="shared" ref="I33:BQ33" si="7" xml:space="preserve">  IF( I30 = 0, $F29, I31 + I32 )</f>
        <v>0</v>
      </c>
      <c r="J33" s="12">
        <f t="shared" si="7"/>
        <v>-15000</v>
      </c>
      <c r="K33" s="12">
        <f t="shared" si="7"/>
        <v>-30909.560782921981</v>
      </c>
      <c r="L33" s="12">
        <f t="shared" si="7"/>
        <v>-47751.821333197477</v>
      </c>
      <c r="M33" s="12">
        <f t="shared" si="7"/>
        <v>-65615.352529625277</v>
      </c>
      <c r="N33" s="12">
        <f t="shared" si="7"/>
        <v>-84334.8847758497</v>
      </c>
      <c r="O33" s="12">
        <f t="shared" si="7"/>
        <v>-104105.4922180638</v>
      </c>
      <c r="P33" s="12">
        <f t="shared" si="7"/>
        <v>-124939.3326367804</v>
      </c>
      <c r="Q33" s="12">
        <f t="shared" si="7"/>
        <v>-146809.97154963852</v>
      </c>
      <c r="R33" s="12">
        <f t="shared" si="7"/>
        <v>-169721.09261371705</v>
      </c>
      <c r="S33" s="12">
        <f t="shared" si="7"/>
        <v>-193554.43617123878</v>
      </c>
      <c r="T33" s="12">
        <f t="shared" si="7"/>
        <v>-218194.35630772734</v>
      </c>
      <c r="U33" s="12">
        <f t="shared" si="7"/>
        <v>-243370.45418678207</v>
      </c>
      <c r="V33" s="12">
        <f t="shared" si="7"/>
        <v>-268474.44266678207</v>
      </c>
      <c r="W33" s="12">
        <f t="shared" si="7"/>
        <v>-292977.16788287519</v>
      </c>
      <c r="X33" s="12">
        <f t="shared" si="7"/>
        <v>-315653.15082537133</v>
      </c>
      <c r="Y33" s="12">
        <f t="shared" si="7"/>
        <v>-334862.39644634014</v>
      </c>
      <c r="Z33" s="12">
        <f t="shared" si="7"/>
        <v>-354519.92754984694</v>
      </c>
      <c r="AA33" s="12">
        <f t="shared" si="7"/>
        <v>-374633.07089764875</v>
      </c>
      <c r="AB33" s="12">
        <f t="shared" si="7"/>
        <v>-395187.58803191863</v>
      </c>
      <c r="AC33" s="12">
        <f t="shared" si="7"/>
        <v>-416034.73424070113</v>
      </c>
      <c r="AD33" s="12">
        <f t="shared" si="7"/>
        <v>-437181.43848439754</v>
      </c>
      <c r="AE33" s="12">
        <f t="shared" si="7"/>
        <v>-458467.38937151548</v>
      </c>
      <c r="AF33" s="12">
        <f t="shared" si="7"/>
        <v>-479902.33607011079</v>
      </c>
      <c r="AG33" s="12">
        <f t="shared" si="7"/>
        <v>-501376.2181871772</v>
      </c>
      <c r="AH33" s="12">
        <f t="shared" si="7"/>
        <v>-522399.08440240764</v>
      </c>
      <c r="AI33" s="12">
        <f t="shared" si="7"/>
        <v>-543157.56593848963</v>
      </c>
      <c r="AJ33" s="12">
        <f t="shared" si="7"/>
        <v>-563361.4923414127</v>
      </c>
      <c r="AK33" s="12">
        <f t="shared" si="7"/>
        <v>-582924.92758112226</v>
      </c>
      <c r="AL33" s="12">
        <f t="shared" si="7"/>
        <v>-605642.66461437603</v>
      </c>
      <c r="AM33" s="12">
        <f t="shared" si="7"/>
        <v>-631892.94637989043</v>
      </c>
      <c r="AN33" s="12">
        <f t="shared" si="7"/>
        <v>-661915.24899427709</v>
      </c>
      <c r="AO33" s="12">
        <f t="shared" si="7"/>
        <v>-695833.00082283258</v>
      </c>
      <c r="AP33" s="12">
        <f t="shared" si="7"/>
        <v>-734081.10270378285</v>
      </c>
      <c r="AQ33" s="12">
        <f t="shared" si="7"/>
        <v>-776779.00245748938</v>
      </c>
      <c r="AR33" s="12">
        <f t="shared" si="7"/>
        <v>-824486.95433011861</v>
      </c>
      <c r="AS33" s="12">
        <f t="shared" si="7"/>
        <v>-877494.24839663925</v>
      </c>
      <c r="AT33" s="12">
        <f t="shared" si="7"/>
        <v>-935509.54793061456</v>
      </c>
      <c r="AU33" s="12">
        <f t="shared" si="7"/>
        <v>-999556.52797736379</v>
      </c>
      <c r="AV33" s="12">
        <f t="shared" si="7"/>
        <v>-1069800.8370406972</v>
      </c>
      <c r="AW33" s="12">
        <f t="shared" si="7"/>
        <v>-1146912.2766934214</v>
      </c>
      <c r="AX33" s="12">
        <f t="shared" si="7"/>
        <v>-1231079.1723914931</v>
      </c>
      <c r="AY33" s="12">
        <f t="shared" si="7"/>
        <v>-1323077.3487626235</v>
      </c>
      <c r="AZ33" s="12">
        <f t="shared" si="7"/>
        <v>-1423424.2106949154</v>
      </c>
      <c r="BA33" s="12">
        <f t="shared" si="7"/>
        <v>-1532347.6568347535</v>
      </c>
      <c r="BB33" s="12">
        <f t="shared" si="7"/>
        <v>-1650775.1561521559</v>
      </c>
      <c r="BC33" s="12">
        <f t="shared" si="7"/>
        <v>-1778945.7990577293</v>
      </c>
      <c r="BD33" s="12">
        <f t="shared" si="7"/>
        <v>-1917962.2817434694</v>
      </c>
      <c r="BE33" s="12">
        <f t="shared" si="7"/>
        <v>-2068476.7266561938</v>
      </c>
      <c r="BF33" s="12">
        <f t="shared" si="7"/>
        <v>-2229868.2874568016</v>
      </c>
      <c r="BG33" s="12">
        <f t="shared" si="7"/>
        <v>-2404241.8826891757</v>
      </c>
      <c r="BH33" s="12">
        <f t="shared" si="7"/>
        <v>-2591928.94460609</v>
      </c>
      <c r="BI33" s="12">
        <f t="shared" si="7"/>
        <v>-2794326.6575370454</v>
      </c>
      <c r="BJ33" s="12">
        <f t="shared" si="7"/>
        <v>-3011792.705770785</v>
      </c>
      <c r="BK33" s="12">
        <f t="shared" si="7"/>
        <v>-3245898.1201469805</v>
      </c>
      <c r="BL33" s="12">
        <f t="shared" si="7"/>
        <v>-3497716.2037138529</v>
      </c>
      <c r="BM33" s="12">
        <f t="shared" si="7"/>
        <v>-3767722.0792656327</v>
      </c>
      <c r="BN33" s="12">
        <f t="shared" si="7"/>
        <v>-4057751.9104356961</v>
      </c>
      <c r="BO33" s="12">
        <f t="shared" si="7"/>
        <v>-4368341.487033233</v>
      </c>
      <c r="BP33" s="12">
        <f t="shared" si="7"/>
        <v>-4701034.4409578489</v>
      </c>
      <c r="BQ33" s="12">
        <f t="shared" si="7"/>
        <v>-5057781.1216964507</v>
      </c>
    </row>
    <row r="35" spans="1:69">
      <c r="B35" s="28" t="s">
        <v>23</v>
      </c>
    </row>
    <row r="36" spans="1:69" s="105" customFormat="1">
      <c r="A36" s="72"/>
      <c r="B36" s="72"/>
      <c r="C36" s="91"/>
      <c r="D36" s="98"/>
      <c r="E36" s="58" t="str">
        <f xml:space="preserve">  InpC!E$21</f>
        <v>Opening Equity</v>
      </c>
      <c r="F36" s="58">
        <f xml:space="preserve">  InpC!F$21</f>
        <v>0</v>
      </c>
      <c r="G36" s="58" t="str">
        <f xml:space="preserve">  InpC!G$21</f>
        <v>GBP</v>
      </c>
      <c r="M36" s="93"/>
    </row>
    <row r="37" spans="1:69">
      <c r="A37" s="21"/>
      <c r="B37" s="21"/>
      <c r="C37" s="33"/>
      <c r="D37" s="34"/>
      <c r="E37" s="3" t="str">
        <f xml:space="preserve">  Time!E$37</f>
        <v>Period number</v>
      </c>
      <c r="F37" s="3">
        <f xml:space="preserve">  Time!F$37</f>
        <v>0</v>
      </c>
      <c r="G37" s="3">
        <f xml:space="preserve">  Time!G$37</f>
        <v>0</v>
      </c>
      <c r="H37" s="3">
        <f xml:space="preserve">  Time!H$37</f>
        <v>1830</v>
      </c>
      <c r="I37" s="3">
        <f xml:space="preserve">  Time!I$37</f>
        <v>0</v>
      </c>
      <c r="J37" s="3">
        <f xml:space="preserve">  Time!J$37</f>
        <v>1</v>
      </c>
      <c r="K37" s="3">
        <f xml:space="preserve">  Time!K$37</f>
        <v>2</v>
      </c>
      <c r="L37" s="3">
        <f xml:space="preserve">  Time!L$37</f>
        <v>3</v>
      </c>
      <c r="M37" s="3">
        <f xml:space="preserve">  Time!M$37</f>
        <v>4</v>
      </c>
      <c r="N37" s="3">
        <f xml:space="preserve">  Time!N$37</f>
        <v>5</v>
      </c>
      <c r="O37" s="3">
        <f xml:space="preserve">  Time!O$37</f>
        <v>6</v>
      </c>
      <c r="P37" s="3">
        <f xml:space="preserve">  Time!P$37</f>
        <v>7</v>
      </c>
      <c r="Q37" s="3">
        <f xml:space="preserve">  Time!Q$37</f>
        <v>8</v>
      </c>
      <c r="R37" s="3">
        <f xml:space="preserve">  Time!R$37</f>
        <v>9</v>
      </c>
      <c r="S37" s="3">
        <f xml:space="preserve">  Time!S$37</f>
        <v>10</v>
      </c>
      <c r="T37" s="3">
        <f xml:space="preserve">  Time!T$37</f>
        <v>11</v>
      </c>
      <c r="U37" s="3">
        <f xml:space="preserve">  Time!U$37</f>
        <v>12</v>
      </c>
      <c r="V37" s="3">
        <f xml:space="preserve">  Time!V$37</f>
        <v>13</v>
      </c>
      <c r="W37" s="3">
        <f xml:space="preserve">  Time!W$37</f>
        <v>14</v>
      </c>
      <c r="X37" s="3">
        <f xml:space="preserve">  Time!X$37</f>
        <v>15</v>
      </c>
      <c r="Y37" s="3">
        <f xml:space="preserve">  Time!Y$37</f>
        <v>16</v>
      </c>
      <c r="Z37" s="3">
        <f xml:space="preserve">  Time!Z$37</f>
        <v>17</v>
      </c>
      <c r="AA37" s="3">
        <f xml:space="preserve">  Time!AA$37</f>
        <v>18</v>
      </c>
      <c r="AB37" s="3">
        <f xml:space="preserve">  Time!AB$37</f>
        <v>19</v>
      </c>
      <c r="AC37" s="3">
        <f xml:space="preserve">  Time!AC$37</f>
        <v>20</v>
      </c>
      <c r="AD37" s="3">
        <f xml:space="preserve">  Time!AD$37</f>
        <v>21</v>
      </c>
      <c r="AE37" s="3">
        <f xml:space="preserve">  Time!AE$37</f>
        <v>22</v>
      </c>
      <c r="AF37" s="3">
        <f xml:space="preserve">  Time!AF$37</f>
        <v>23</v>
      </c>
      <c r="AG37" s="3">
        <f xml:space="preserve">  Time!AG$37</f>
        <v>24</v>
      </c>
      <c r="AH37" s="3">
        <f xml:space="preserve">  Time!AH$37</f>
        <v>25</v>
      </c>
      <c r="AI37" s="3">
        <f xml:space="preserve">  Time!AI$37</f>
        <v>26</v>
      </c>
      <c r="AJ37" s="3">
        <f xml:space="preserve">  Time!AJ$37</f>
        <v>27</v>
      </c>
      <c r="AK37" s="3">
        <f xml:space="preserve">  Time!AK$37</f>
        <v>28</v>
      </c>
      <c r="AL37" s="3">
        <f xml:space="preserve">  Time!AL$37</f>
        <v>29</v>
      </c>
      <c r="AM37" s="3">
        <f xml:space="preserve">  Time!AM$37</f>
        <v>30</v>
      </c>
      <c r="AN37" s="3">
        <f xml:space="preserve">  Time!AN$37</f>
        <v>31</v>
      </c>
      <c r="AO37" s="3">
        <f xml:space="preserve">  Time!AO$37</f>
        <v>32</v>
      </c>
      <c r="AP37" s="3">
        <f xml:space="preserve">  Time!AP$37</f>
        <v>33</v>
      </c>
      <c r="AQ37" s="3">
        <f xml:space="preserve">  Time!AQ$37</f>
        <v>34</v>
      </c>
      <c r="AR37" s="3">
        <f xml:space="preserve">  Time!AR$37</f>
        <v>35</v>
      </c>
      <c r="AS37" s="3">
        <f xml:space="preserve">  Time!AS$37</f>
        <v>36</v>
      </c>
      <c r="AT37" s="3">
        <f xml:space="preserve">  Time!AT$37</f>
        <v>37</v>
      </c>
      <c r="AU37" s="3">
        <f xml:space="preserve">  Time!AU$37</f>
        <v>38</v>
      </c>
      <c r="AV37" s="3">
        <f xml:space="preserve">  Time!AV$37</f>
        <v>39</v>
      </c>
      <c r="AW37" s="3">
        <f xml:space="preserve">  Time!AW$37</f>
        <v>40</v>
      </c>
      <c r="AX37" s="3">
        <f xml:space="preserve">  Time!AX$37</f>
        <v>41</v>
      </c>
      <c r="AY37" s="3">
        <f xml:space="preserve">  Time!AY$37</f>
        <v>42</v>
      </c>
      <c r="AZ37" s="3">
        <f xml:space="preserve">  Time!AZ$37</f>
        <v>43</v>
      </c>
      <c r="BA37" s="3">
        <f xml:space="preserve">  Time!BA$37</f>
        <v>44</v>
      </c>
      <c r="BB37" s="3">
        <f xml:space="preserve">  Time!BB$37</f>
        <v>45</v>
      </c>
      <c r="BC37" s="3">
        <f xml:space="preserve">  Time!BC$37</f>
        <v>46</v>
      </c>
      <c r="BD37" s="3">
        <f xml:space="preserve">  Time!BD$37</f>
        <v>47</v>
      </c>
      <c r="BE37" s="3">
        <f xml:space="preserve">  Time!BE$37</f>
        <v>48</v>
      </c>
      <c r="BF37" s="3">
        <f xml:space="preserve">  Time!BF$37</f>
        <v>49</v>
      </c>
      <c r="BG37" s="3">
        <f xml:space="preserve">  Time!BG$37</f>
        <v>50</v>
      </c>
      <c r="BH37" s="3">
        <f xml:space="preserve">  Time!BH$37</f>
        <v>51</v>
      </c>
      <c r="BI37" s="3">
        <f xml:space="preserve">  Time!BI$37</f>
        <v>52</v>
      </c>
      <c r="BJ37" s="3">
        <f xml:space="preserve">  Time!BJ$37</f>
        <v>53</v>
      </c>
      <c r="BK37" s="3">
        <f xml:space="preserve">  Time!BK$37</f>
        <v>54</v>
      </c>
      <c r="BL37" s="3">
        <f xml:space="preserve">  Time!BL$37</f>
        <v>55</v>
      </c>
      <c r="BM37" s="3">
        <f xml:space="preserve">  Time!BM$37</f>
        <v>56</v>
      </c>
      <c r="BN37" s="3">
        <f xml:space="preserve">  Time!BN$37</f>
        <v>57</v>
      </c>
      <c r="BO37" s="3">
        <f xml:space="preserve">  Time!BO$37</f>
        <v>58</v>
      </c>
      <c r="BP37" s="3">
        <f xml:space="preserve">  Time!BP$37</f>
        <v>59</v>
      </c>
      <c r="BQ37" s="3">
        <f xml:space="preserve">  Time!BQ$37</f>
        <v>60</v>
      </c>
    </row>
    <row r="38" spans="1:69">
      <c r="E38" s="52" t="s">
        <v>41</v>
      </c>
      <c r="G38" s="52" t="s">
        <v>144</v>
      </c>
      <c r="J38" s="2">
        <f t="shared" ref="J38:BQ38" si="8" xml:space="preserve">  I40</f>
        <v>0</v>
      </c>
      <c r="K38" s="2">
        <f t="shared" si="8"/>
        <v>0</v>
      </c>
      <c r="L38" s="2">
        <f t="shared" si="8"/>
        <v>0</v>
      </c>
      <c r="M38" s="2">
        <f t="shared" si="8"/>
        <v>0</v>
      </c>
      <c r="N38" s="2">
        <f t="shared" si="8"/>
        <v>0</v>
      </c>
      <c r="O38" s="2">
        <f t="shared" si="8"/>
        <v>0</v>
      </c>
      <c r="P38" s="2">
        <f t="shared" si="8"/>
        <v>0</v>
      </c>
      <c r="Q38" s="2">
        <f t="shared" si="8"/>
        <v>0</v>
      </c>
      <c r="R38" s="2">
        <f t="shared" si="8"/>
        <v>0</v>
      </c>
      <c r="S38" s="2">
        <f t="shared" si="8"/>
        <v>0</v>
      </c>
      <c r="T38" s="2">
        <f t="shared" si="8"/>
        <v>0</v>
      </c>
      <c r="U38" s="2">
        <f t="shared" si="8"/>
        <v>0</v>
      </c>
      <c r="V38" s="2">
        <f t="shared" si="8"/>
        <v>0</v>
      </c>
      <c r="W38" s="2">
        <f t="shared" si="8"/>
        <v>0</v>
      </c>
      <c r="X38" s="2">
        <f t="shared" si="8"/>
        <v>0</v>
      </c>
      <c r="Y38" s="2">
        <f t="shared" si="8"/>
        <v>0</v>
      </c>
      <c r="Z38" s="2">
        <f t="shared" si="8"/>
        <v>0</v>
      </c>
      <c r="AA38" s="2">
        <f t="shared" si="8"/>
        <v>0</v>
      </c>
      <c r="AB38" s="2">
        <f t="shared" si="8"/>
        <v>0</v>
      </c>
      <c r="AC38" s="2">
        <f t="shared" si="8"/>
        <v>0</v>
      </c>
      <c r="AD38" s="2">
        <f t="shared" si="8"/>
        <v>0</v>
      </c>
      <c r="AE38" s="2">
        <f t="shared" si="8"/>
        <v>0</v>
      </c>
      <c r="AF38" s="2">
        <f t="shared" si="8"/>
        <v>0</v>
      </c>
      <c r="AG38" s="2">
        <f t="shared" si="8"/>
        <v>0</v>
      </c>
      <c r="AH38" s="2">
        <f t="shared" si="8"/>
        <v>0</v>
      </c>
      <c r="AI38" s="2">
        <f t="shared" si="8"/>
        <v>0</v>
      </c>
      <c r="AJ38" s="2">
        <f t="shared" si="8"/>
        <v>0</v>
      </c>
      <c r="AK38" s="2">
        <f t="shared" si="8"/>
        <v>0</v>
      </c>
      <c r="AL38" s="2">
        <f t="shared" si="8"/>
        <v>0</v>
      </c>
      <c r="AM38" s="2">
        <f t="shared" si="8"/>
        <v>0</v>
      </c>
      <c r="AN38" s="2">
        <f t="shared" si="8"/>
        <v>0</v>
      </c>
      <c r="AO38" s="2">
        <f t="shared" si="8"/>
        <v>0</v>
      </c>
      <c r="AP38" s="2">
        <f t="shared" si="8"/>
        <v>0</v>
      </c>
      <c r="AQ38" s="2">
        <f t="shared" si="8"/>
        <v>0</v>
      </c>
      <c r="AR38" s="2">
        <f t="shared" si="8"/>
        <v>0</v>
      </c>
      <c r="AS38" s="2">
        <f t="shared" si="8"/>
        <v>0</v>
      </c>
      <c r="AT38" s="2">
        <f t="shared" si="8"/>
        <v>0</v>
      </c>
      <c r="AU38" s="2">
        <f t="shared" si="8"/>
        <v>0</v>
      </c>
      <c r="AV38" s="2">
        <f t="shared" si="8"/>
        <v>0</v>
      </c>
      <c r="AW38" s="2">
        <f t="shared" si="8"/>
        <v>0</v>
      </c>
      <c r="AX38" s="2">
        <f t="shared" si="8"/>
        <v>0</v>
      </c>
      <c r="AY38" s="2">
        <f t="shared" si="8"/>
        <v>0</v>
      </c>
      <c r="AZ38" s="2">
        <f t="shared" si="8"/>
        <v>0</v>
      </c>
      <c r="BA38" s="2">
        <f t="shared" si="8"/>
        <v>0</v>
      </c>
      <c r="BB38" s="2">
        <f t="shared" si="8"/>
        <v>0</v>
      </c>
      <c r="BC38" s="2">
        <f t="shared" si="8"/>
        <v>0</v>
      </c>
      <c r="BD38" s="2">
        <f t="shared" si="8"/>
        <v>0</v>
      </c>
      <c r="BE38" s="2">
        <f t="shared" si="8"/>
        <v>0</v>
      </c>
      <c r="BF38" s="2">
        <f t="shared" si="8"/>
        <v>0</v>
      </c>
      <c r="BG38" s="2">
        <f t="shared" si="8"/>
        <v>0</v>
      </c>
      <c r="BH38" s="2">
        <f t="shared" si="8"/>
        <v>0</v>
      </c>
      <c r="BI38" s="2">
        <f t="shared" si="8"/>
        <v>0</v>
      </c>
      <c r="BJ38" s="2">
        <f t="shared" si="8"/>
        <v>0</v>
      </c>
      <c r="BK38" s="2">
        <f t="shared" si="8"/>
        <v>0</v>
      </c>
      <c r="BL38" s="2">
        <f t="shared" si="8"/>
        <v>0</v>
      </c>
      <c r="BM38" s="2">
        <f t="shared" si="8"/>
        <v>0</v>
      </c>
      <c r="BN38" s="2">
        <f t="shared" si="8"/>
        <v>0</v>
      </c>
      <c r="BO38" s="2">
        <f t="shared" si="8"/>
        <v>0</v>
      </c>
      <c r="BP38" s="2">
        <f t="shared" si="8"/>
        <v>0</v>
      </c>
      <c r="BQ38" s="2">
        <f t="shared" si="8"/>
        <v>0</v>
      </c>
    </row>
    <row r="39" spans="1:69">
      <c r="A39" s="21"/>
      <c r="B39" s="21"/>
      <c r="C39" s="33"/>
      <c r="D39" s="34" t="s">
        <v>128</v>
      </c>
      <c r="E39" s="3" t="str">
        <f xml:space="preserve">  InpS!E$17</f>
        <v>Equity injections</v>
      </c>
      <c r="F39" s="3">
        <f xml:space="preserve">  InpS!F$17</f>
        <v>0</v>
      </c>
      <c r="G39" s="3" t="str">
        <f xml:space="preserve">  InpS!G$17</f>
        <v>GBP</v>
      </c>
      <c r="H39" s="3">
        <f xml:space="preserve">  InpS!H$17</f>
        <v>0</v>
      </c>
      <c r="I39" s="3">
        <f xml:space="preserve">  InpS!I$17</f>
        <v>0</v>
      </c>
      <c r="J39" s="3">
        <f xml:space="preserve">  InpS!J$17</f>
        <v>0</v>
      </c>
      <c r="K39" s="3">
        <f xml:space="preserve">  InpS!K$17</f>
        <v>0</v>
      </c>
      <c r="L39" s="3">
        <f xml:space="preserve">  InpS!L$17</f>
        <v>0</v>
      </c>
      <c r="M39" s="3">
        <f xml:space="preserve">  InpS!M$17</f>
        <v>0</v>
      </c>
      <c r="N39" s="3">
        <f xml:space="preserve">  InpS!N$17</f>
        <v>0</v>
      </c>
      <c r="O39" s="3">
        <f xml:space="preserve">  InpS!O$17</f>
        <v>0</v>
      </c>
      <c r="P39" s="3">
        <f xml:space="preserve">  InpS!P$17</f>
        <v>0</v>
      </c>
      <c r="Q39" s="3">
        <f xml:space="preserve">  InpS!Q$17</f>
        <v>0</v>
      </c>
      <c r="R39" s="3">
        <f xml:space="preserve">  InpS!R$17</f>
        <v>0</v>
      </c>
      <c r="S39" s="3">
        <f xml:space="preserve">  InpS!S$17</f>
        <v>0</v>
      </c>
      <c r="T39" s="3">
        <f xml:space="preserve">  InpS!T$17</f>
        <v>0</v>
      </c>
      <c r="U39" s="3">
        <f xml:space="preserve">  InpS!U$17</f>
        <v>0</v>
      </c>
      <c r="V39" s="3">
        <f xml:space="preserve">  InpS!V$17</f>
        <v>0</v>
      </c>
      <c r="W39" s="3">
        <f xml:space="preserve">  InpS!W$17</f>
        <v>0</v>
      </c>
      <c r="X39" s="3">
        <f xml:space="preserve">  InpS!X$17</f>
        <v>0</v>
      </c>
      <c r="Y39" s="3">
        <f xml:space="preserve">  InpS!Y$17</f>
        <v>0</v>
      </c>
      <c r="Z39" s="3">
        <f xml:space="preserve">  InpS!Z$17</f>
        <v>0</v>
      </c>
      <c r="AA39" s="3">
        <f xml:space="preserve">  InpS!AA$17</f>
        <v>0</v>
      </c>
      <c r="AB39" s="3">
        <f xml:space="preserve">  InpS!AB$17</f>
        <v>0</v>
      </c>
      <c r="AC39" s="3">
        <f xml:space="preserve">  InpS!AC$17</f>
        <v>0</v>
      </c>
      <c r="AD39" s="3">
        <f xml:space="preserve">  InpS!AD$17</f>
        <v>0</v>
      </c>
      <c r="AE39" s="3">
        <f xml:space="preserve">  InpS!AE$17</f>
        <v>0</v>
      </c>
      <c r="AF39" s="3">
        <f xml:space="preserve">  InpS!AF$17</f>
        <v>0</v>
      </c>
      <c r="AG39" s="3">
        <f xml:space="preserve">  InpS!AG$17</f>
        <v>0</v>
      </c>
      <c r="AH39" s="3">
        <f xml:space="preserve">  InpS!AH$17</f>
        <v>0</v>
      </c>
      <c r="AI39" s="3">
        <f xml:space="preserve">  InpS!AI$17</f>
        <v>0</v>
      </c>
      <c r="AJ39" s="3">
        <f xml:space="preserve">  InpS!AJ$17</f>
        <v>0</v>
      </c>
      <c r="AK39" s="3">
        <f xml:space="preserve">  InpS!AK$17</f>
        <v>0</v>
      </c>
      <c r="AL39" s="3">
        <f xml:space="preserve">  InpS!AL$17</f>
        <v>0</v>
      </c>
      <c r="AM39" s="3">
        <f xml:space="preserve">  InpS!AM$17</f>
        <v>0</v>
      </c>
      <c r="AN39" s="3">
        <f xml:space="preserve">  InpS!AN$17</f>
        <v>0</v>
      </c>
      <c r="AO39" s="3">
        <f xml:space="preserve">  InpS!AO$17</f>
        <v>0</v>
      </c>
      <c r="AP39" s="3">
        <f xml:space="preserve">  InpS!AP$17</f>
        <v>0</v>
      </c>
      <c r="AQ39" s="3">
        <f xml:space="preserve">  InpS!AQ$17</f>
        <v>0</v>
      </c>
      <c r="AR39" s="3">
        <f xml:space="preserve">  InpS!AR$17</f>
        <v>0</v>
      </c>
      <c r="AS39" s="3">
        <f xml:space="preserve">  InpS!AS$17</f>
        <v>0</v>
      </c>
      <c r="AT39" s="3">
        <f xml:space="preserve">  InpS!AT$17</f>
        <v>0</v>
      </c>
      <c r="AU39" s="3">
        <f xml:space="preserve">  InpS!AU$17</f>
        <v>0</v>
      </c>
      <c r="AV39" s="3">
        <f xml:space="preserve">  InpS!AV$17</f>
        <v>0</v>
      </c>
      <c r="AW39" s="3">
        <f xml:space="preserve">  InpS!AW$17</f>
        <v>0</v>
      </c>
      <c r="AX39" s="3">
        <f xml:space="preserve">  InpS!AX$17</f>
        <v>0</v>
      </c>
      <c r="AY39" s="3">
        <f xml:space="preserve">  InpS!AY$17</f>
        <v>0</v>
      </c>
      <c r="AZ39" s="3">
        <f xml:space="preserve">  InpS!AZ$17</f>
        <v>0</v>
      </c>
      <c r="BA39" s="3">
        <f xml:space="preserve">  InpS!BA$17</f>
        <v>0</v>
      </c>
      <c r="BB39" s="3">
        <f xml:space="preserve">  InpS!BB$17</f>
        <v>0</v>
      </c>
      <c r="BC39" s="3">
        <f xml:space="preserve">  InpS!BC$17</f>
        <v>0</v>
      </c>
      <c r="BD39" s="3">
        <f xml:space="preserve">  InpS!BD$17</f>
        <v>0</v>
      </c>
      <c r="BE39" s="3">
        <f xml:space="preserve">  InpS!BE$17</f>
        <v>0</v>
      </c>
      <c r="BF39" s="3">
        <f xml:space="preserve">  InpS!BF$17</f>
        <v>0</v>
      </c>
      <c r="BG39" s="3">
        <f xml:space="preserve">  InpS!BG$17</f>
        <v>0</v>
      </c>
      <c r="BH39" s="3">
        <f xml:space="preserve">  InpS!BH$17</f>
        <v>0</v>
      </c>
      <c r="BI39" s="3">
        <f xml:space="preserve">  InpS!BI$17</f>
        <v>0</v>
      </c>
      <c r="BJ39" s="3">
        <f xml:space="preserve">  InpS!BJ$17</f>
        <v>0</v>
      </c>
      <c r="BK39" s="3">
        <f xml:space="preserve">  InpS!BK$17</f>
        <v>0</v>
      </c>
      <c r="BL39" s="3">
        <f xml:space="preserve">  InpS!BL$17</f>
        <v>0</v>
      </c>
      <c r="BM39" s="3">
        <f xml:space="preserve">  InpS!BM$17</f>
        <v>0</v>
      </c>
      <c r="BN39" s="3">
        <f xml:space="preserve">  InpS!BN$17</f>
        <v>0</v>
      </c>
      <c r="BO39" s="3">
        <f xml:space="preserve">  InpS!BO$17</f>
        <v>0</v>
      </c>
      <c r="BP39" s="3">
        <f xml:space="preserve">  InpS!BP$17</f>
        <v>0</v>
      </c>
      <c r="BQ39" s="3">
        <f xml:space="preserve">  InpS!BQ$17</f>
        <v>0</v>
      </c>
    </row>
    <row r="40" spans="1:69" s="104" customFormat="1">
      <c r="A40" s="71"/>
      <c r="B40" s="71"/>
      <c r="C40" s="101"/>
      <c r="D40" s="97"/>
      <c r="E40" s="47" t="s">
        <v>23</v>
      </c>
      <c r="F40" s="47"/>
      <c r="G40" s="47" t="s">
        <v>144</v>
      </c>
      <c r="H40" s="47"/>
      <c r="I40" s="12">
        <f t="shared" ref="I40:BQ40" si="9" xml:space="preserve">  IF( I37 = 0, $F36, I38 + I39 )</f>
        <v>0</v>
      </c>
      <c r="J40" s="12">
        <f t="shared" si="9"/>
        <v>0</v>
      </c>
      <c r="K40" s="12">
        <f t="shared" si="9"/>
        <v>0</v>
      </c>
      <c r="L40" s="12">
        <f t="shared" si="9"/>
        <v>0</v>
      </c>
      <c r="M40" s="12">
        <f t="shared" si="9"/>
        <v>0</v>
      </c>
      <c r="N40" s="12">
        <f t="shared" si="9"/>
        <v>0</v>
      </c>
      <c r="O40" s="12">
        <f t="shared" si="9"/>
        <v>0</v>
      </c>
      <c r="P40" s="12">
        <f t="shared" si="9"/>
        <v>0</v>
      </c>
      <c r="Q40" s="12">
        <f t="shared" si="9"/>
        <v>0</v>
      </c>
      <c r="R40" s="12">
        <f t="shared" si="9"/>
        <v>0</v>
      </c>
      <c r="S40" s="12">
        <f t="shared" si="9"/>
        <v>0</v>
      </c>
      <c r="T40" s="12">
        <f t="shared" si="9"/>
        <v>0</v>
      </c>
      <c r="U40" s="12">
        <f t="shared" si="9"/>
        <v>0</v>
      </c>
      <c r="V40" s="12">
        <f t="shared" si="9"/>
        <v>0</v>
      </c>
      <c r="W40" s="12">
        <f t="shared" si="9"/>
        <v>0</v>
      </c>
      <c r="X40" s="12">
        <f t="shared" si="9"/>
        <v>0</v>
      </c>
      <c r="Y40" s="12">
        <f t="shared" si="9"/>
        <v>0</v>
      </c>
      <c r="Z40" s="12">
        <f t="shared" si="9"/>
        <v>0</v>
      </c>
      <c r="AA40" s="12">
        <f t="shared" si="9"/>
        <v>0</v>
      </c>
      <c r="AB40" s="12">
        <f t="shared" si="9"/>
        <v>0</v>
      </c>
      <c r="AC40" s="12">
        <f t="shared" si="9"/>
        <v>0</v>
      </c>
      <c r="AD40" s="12">
        <f t="shared" si="9"/>
        <v>0</v>
      </c>
      <c r="AE40" s="12">
        <f t="shared" si="9"/>
        <v>0</v>
      </c>
      <c r="AF40" s="12">
        <f t="shared" si="9"/>
        <v>0</v>
      </c>
      <c r="AG40" s="12">
        <f t="shared" si="9"/>
        <v>0</v>
      </c>
      <c r="AH40" s="12">
        <f t="shared" si="9"/>
        <v>0</v>
      </c>
      <c r="AI40" s="12">
        <f t="shared" si="9"/>
        <v>0</v>
      </c>
      <c r="AJ40" s="12">
        <f t="shared" si="9"/>
        <v>0</v>
      </c>
      <c r="AK40" s="12">
        <f t="shared" si="9"/>
        <v>0</v>
      </c>
      <c r="AL40" s="12">
        <f t="shared" si="9"/>
        <v>0</v>
      </c>
      <c r="AM40" s="12">
        <f t="shared" si="9"/>
        <v>0</v>
      </c>
      <c r="AN40" s="12">
        <f t="shared" si="9"/>
        <v>0</v>
      </c>
      <c r="AO40" s="12">
        <f t="shared" si="9"/>
        <v>0</v>
      </c>
      <c r="AP40" s="12">
        <f t="shared" si="9"/>
        <v>0</v>
      </c>
      <c r="AQ40" s="12">
        <f t="shared" si="9"/>
        <v>0</v>
      </c>
      <c r="AR40" s="12">
        <f t="shared" si="9"/>
        <v>0</v>
      </c>
      <c r="AS40" s="12">
        <f t="shared" si="9"/>
        <v>0</v>
      </c>
      <c r="AT40" s="12">
        <f t="shared" si="9"/>
        <v>0</v>
      </c>
      <c r="AU40" s="12">
        <f t="shared" si="9"/>
        <v>0</v>
      </c>
      <c r="AV40" s="12">
        <f t="shared" si="9"/>
        <v>0</v>
      </c>
      <c r="AW40" s="12">
        <f t="shared" si="9"/>
        <v>0</v>
      </c>
      <c r="AX40" s="12">
        <f t="shared" si="9"/>
        <v>0</v>
      </c>
      <c r="AY40" s="12">
        <f t="shared" si="9"/>
        <v>0</v>
      </c>
      <c r="AZ40" s="12">
        <f t="shared" si="9"/>
        <v>0</v>
      </c>
      <c r="BA40" s="12">
        <f t="shared" si="9"/>
        <v>0</v>
      </c>
      <c r="BB40" s="12">
        <f t="shared" si="9"/>
        <v>0</v>
      </c>
      <c r="BC40" s="12">
        <f t="shared" si="9"/>
        <v>0</v>
      </c>
      <c r="BD40" s="12">
        <f t="shared" si="9"/>
        <v>0</v>
      </c>
      <c r="BE40" s="12">
        <f t="shared" si="9"/>
        <v>0</v>
      </c>
      <c r="BF40" s="12">
        <f t="shared" si="9"/>
        <v>0</v>
      </c>
      <c r="BG40" s="12">
        <f t="shared" si="9"/>
        <v>0</v>
      </c>
      <c r="BH40" s="12">
        <f t="shared" si="9"/>
        <v>0</v>
      </c>
      <c r="BI40" s="12">
        <f t="shared" si="9"/>
        <v>0</v>
      </c>
      <c r="BJ40" s="12">
        <f t="shared" si="9"/>
        <v>0</v>
      </c>
      <c r="BK40" s="12">
        <f t="shared" si="9"/>
        <v>0</v>
      </c>
      <c r="BL40" s="12">
        <f t="shared" si="9"/>
        <v>0</v>
      </c>
      <c r="BM40" s="12">
        <f t="shared" si="9"/>
        <v>0</v>
      </c>
      <c r="BN40" s="12">
        <f t="shared" si="9"/>
        <v>0</v>
      </c>
      <c r="BO40" s="12">
        <f t="shared" si="9"/>
        <v>0</v>
      </c>
      <c r="BP40" s="12">
        <f t="shared" si="9"/>
        <v>0</v>
      </c>
      <c r="BQ40" s="12">
        <f t="shared" si="9"/>
        <v>0</v>
      </c>
    </row>
    <row r="42" spans="1:69">
      <c r="B42" s="28" t="s">
        <v>24</v>
      </c>
    </row>
    <row r="43" spans="1:69" outlineLevel="1">
      <c r="E43" s="2" t="str">
        <f t="shared" ref="E43:BQ43" si="10" xml:space="preserve">  E$40</f>
        <v>Equity</v>
      </c>
      <c r="F43" s="2">
        <f t="shared" si="10"/>
        <v>0</v>
      </c>
      <c r="G43" s="2" t="str">
        <f t="shared" si="10"/>
        <v>GBP</v>
      </c>
      <c r="H43" s="2">
        <f t="shared" si="10"/>
        <v>0</v>
      </c>
      <c r="I43" s="2">
        <f t="shared" si="10"/>
        <v>0</v>
      </c>
      <c r="J43" s="2">
        <f t="shared" si="10"/>
        <v>0</v>
      </c>
      <c r="K43" s="2">
        <f t="shared" si="10"/>
        <v>0</v>
      </c>
      <c r="L43" s="2">
        <f t="shared" si="10"/>
        <v>0</v>
      </c>
      <c r="M43" s="2">
        <f t="shared" si="10"/>
        <v>0</v>
      </c>
      <c r="N43" s="2">
        <f t="shared" si="10"/>
        <v>0</v>
      </c>
      <c r="O43" s="2">
        <f t="shared" si="10"/>
        <v>0</v>
      </c>
      <c r="P43" s="2">
        <f t="shared" si="10"/>
        <v>0</v>
      </c>
      <c r="Q43" s="2">
        <f t="shared" si="10"/>
        <v>0</v>
      </c>
      <c r="R43" s="2">
        <f t="shared" si="10"/>
        <v>0</v>
      </c>
      <c r="S43" s="2">
        <f t="shared" si="10"/>
        <v>0</v>
      </c>
      <c r="T43" s="2">
        <f t="shared" si="10"/>
        <v>0</v>
      </c>
      <c r="U43" s="2">
        <f t="shared" si="10"/>
        <v>0</v>
      </c>
      <c r="V43" s="2">
        <f t="shared" si="10"/>
        <v>0</v>
      </c>
      <c r="W43" s="2">
        <f t="shared" si="10"/>
        <v>0</v>
      </c>
      <c r="X43" s="2">
        <f t="shared" si="10"/>
        <v>0</v>
      </c>
      <c r="Y43" s="2">
        <f t="shared" si="10"/>
        <v>0</v>
      </c>
      <c r="Z43" s="2">
        <f t="shared" si="10"/>
        <v>0</v>
      </c>
      <c r="AA43" s="2">
        <f t="shared" si="10"/>
        <v>0</v>
      </c>
      <c r="AB43" s="2">
        <f t="shared" si="10"/>
        <v>0</v>
      </c>
      <c r="AC43" s="2">
        <f t="shared" si="10"/>
        <v>0</v>
      </c>
      <c r="AD43" s="2">
        <f t="shared" si="10"/>
        <v>0</v>
      </c>
      <c r="AE43" s="2">
        <f t="shared" si="10"/>
        <v>0</v>
      </c>
      <c r="AF43" s="2">
        <f t="shared" si="10"/>
        <v>0</v>
      </c>
      <c r="AG43" s="2">
        <f t="shared" si="10"/>
        <v>0</v>
      </c>
      <c r="AH43" s="2">
        <f t="shared" si="10"/>
        <v>0</v>
      </c>
      <c r="AI43" s="2">
        <f t="shared" si="10"/>
        <v>0</v>
      </c>
      <c r="AJ43" s="2">
        <f t="shared" si="10"/>
        <v>0</v>
      </c>
      <c r="AK43" s="2">
        <f t="shared" si="10"/>
        <v>0</v>
      </c>
      <c r="AL43" s="2">
        <f t="shared" si="10"/>
        <v>0</v>
      </c>
      <c r="AM43" s="2">
        <f t="shared" si="10"/>
        <v>0</v>
      </c>
      <c r="AN43" s="2">
        <f t="shared" si="10"/>
        <v>0</v>
      </c>
      <c r="AO43" s="2">
        <f t="shared" si="10"/>
        <v>0</v>
      </c>
      <c r="AP43" s="2">
        <f t="shared" si="10"/>
        <v>0</v>
      </c>
      <c r="AQ43" s="2">
        <f t="shared" si="10"/>
        <v>0</v>
      </c>
      <c r="AR43" s="2">
        <f t="shared" si="10"/>
        <v>0</v>
      </c>
      <c r="AS43" s="2">
        <f t="shared" si="10"/>
        <v>0</v>
      </c>
      <c r="AT43" s="2">
        <f t="shared" si="10"/>
        <v>0</v>
      </c>
      <c r="AU43" s="2">
        <f t="shared" si="10"/>
        <v>0</v>
      </c>
      <c r="AV43" s="2">
        <f t="shared" si="10"/>
        <v>0</v>
      </c>
      <c r="AW43" s="2">
        <f t="shared" si="10"/>
        <v>0</v>
      </c>
      <c r="AX43" s="2">
        <f t="shared" si="10"/>
        <v>0</v>
      </c>
      <c r="AY43" s="2">
        <f t="shared" si="10"/>
        <v>0</v>
      </c>
      <c r="AZ43" s="2">
        <f t="shared" si="10"/>
        <v>0</v>
      </c>
      <c r="BA43" s="2">
        <f t="shared" si="10"/>
        <v>0</v>
      </c>
      <c r="BB43" s="2">
        <f t="shared" si="10"/>
        <v>0</v>
      </c>
      <c r="BC43" s="2">
        <f t="shared" si="10"/>
        <v>0</v>
      </c>
      <c r="BD43" s="2">
        <f t="shared" si="10"/>
        <v>0</v>
      </c>
      <c r="BE43" s="2">
        <f t="shared" si="10"/>
        <v>0</v>
      </c>
      <c r="BF43" s="2">
        <f t="shared" si="10"/>
        <v>0</v>
      </c>
      <c r="BG43" s="2">
        <f t="shared" si="10"/>
        <v>0</v>
      </c>
      <c r="BH43" s="2">
        <f t="shared" si="10"/>
        <v>0</v>
      </c>
      <c r="BI43" s="2">
        <f t="shared" si="10"/>
        <v>0</v>
      </c>
      <c r="BJ43" s="2">
        <f t="shared" si="10"/>
        <v>0</v>
      </c>
      <c r="BK43" s="2">
        <f t="shared" si="10"/>
        <v>0</v>
      </c>
      <c r="BL43" s="2">
        <f t="shared" si="10"/>
        <v>0</v>
      </c>
      <c r="BM43" s="2">
        <f t="shared" si="10"/>
        <v>0</v>
      </c>
      <c r="BN43" s="2">
        <f t="shared" si="10"/>
        <v>0</v>
      </c>
      <c r="BO43" s="2">
        <f t="shared" si="10"/>
        <v>0</v>
      </c>
      <c r="BP43" s="2">
        <f t="shared" si="10"/>
        <v>0</v>
      </c>
      <c r="BQ43" s="2">
        <f t="shared" si="10"/>
        <v>0</v>
      </c>
    </row>
    <row r="44" spans="1:69" outlineLevel="1">
      <c r="E44" s="2" t="str">
        <f t="shared" ref="E44:BQ44" si="11" xml:space="preserve">  E$33</f>
        <v>Retained Earnings</v>
      </c>
      <c r="F44" s="2">
        <f t="shared" si="11"/>
        <v>0</v>
      </c>
      <c r="G44" s="2" t="str">
        <f t="shared" si="11"/>
        <v>GBP</v>
      </c>
      <c r="H44" s="2">
        <f t="shared" si="11"/>
        <v>0</v>
      </c>
      <c r="I44" s="2">
        <f t="shared" si="11"/>
        <v>0</v>
      </c>
      <c r="J44" s="2">
        <f t="shared" si="11"/>
        <v>-15000</v>
      </c>
      <c r="K44" s="2">
        <f t="shared" si="11"/>
        <v>-30909.560782921981</v>
      </c>
      <c r="L44" s="2">
        <f t="shared" si="11"/>
        <v>-47751.821333197477</v>
      </c>
      <c r="M44" s="2">
        <f t="shared" si="11"/>
        <v>-65615.352529625277</v>
      </c>
      <c r="N44" s="2">
        <f t="shared" si="11"/>
        <v>-84334.8847758497</v>
      </c>
      <c r="O44" s="2">
        <f t="shared" si="11"/>
        <v>-104105.4922180638</v>
      </c>
      <c r="P44" s="2">
        <f t="shared" si="11"/>
        <v>-124939.3326367804</v>
      </c>
      <c r="Q44" s="2">
        <f t="shared" si="11"/>
        <v>-146809.97154963852</v>
      </c>
      <c r="R44" s="2">
        <f t="shared" si="11"/>
        <v>-169721.09261371705</v>
      </c>
      <c r="S44" s="2">
        <f t="shared" si="11"/>
        <v>-193554.43617123878</v>
      </c>
      <c r="T44" s="2">
        <f t="shared" si="11"/>
        <v>-218194.35630772734</v>
      </c>
      <c r="U44" s="2">
        <f t="shared" si="11"/>
        <v>-243370.45418678207</v>
      </c>
      <c r="V44" s="2">
        <f t="shared" si="11"/>
        <v>-268474.44266678207</v>
      </c>
      <c r="W44" s="2">
        <f t="shared" si="11"/>
        <v>-292977.16788287519</v>
      </c>
      <c r="X44" s="2">
        <f t="shared" si="11"/>
        <v>-315653.15082537133</v>
      </c>
      <c r="Y44" s="2">
        <f t="shared" si="11"/>
        <v>-334862.39644634014</v>
      </c>
      <c r="Z44" s="2">
        <f t="shared" si="11"/>
        <v>-354519.92754984694</v>
      </c>
      <c r="AA44" s="2">
        <f t="shared" si="11"/>
        <v>-374633.07089764875</v>
      </c>
      <c r="AB44" s="2">
        <f t="shared" si="11"/>
        <v>-395187.58803191863</v>
      </c>
      <c r="AC44" s="2">
        <f t="shared" si="11"/>
        <v>-416034.73424070113</v>
      </c>
      <c r="AD44" s="2">
        <f t="shared" si="11"/>
        <v>-437181.43848439754</v>
      </c>
      <c r="AE44" s="2">
        <f t="shared" si="11"/>
        <v>-458467.38937151548</v>
      </c>
      <c r="AF44" s="2">
        <f t="shared" si="11"/>
        <v>-479902.33607011079</v>
      </c>
      <c r="AG44" s="2">
        <f t="shared" si="11"/>
        <v>-501376.2181871772</v>
      </c>
      <c r="AH44" s="2">
        <f t="shared" si="11"/>
        <v>-522399.08440240764</v>
      </c>
      <c r="AI44" s="2">
        <f t="shared" si="11"/>
        <v>-543157.56593848963</v>
      </c>
      <c r="AJ44" s="2">
        <f t="shared" si="11"/>
        <v>-563361.4923414127</v>
      </c>
      <c r="AK44" s="2">
        <f t="shared" si="11"/>
        <v>-582924.92758112226</v>
      </c>
      <c r="AL44" s="2">
        <f t="shared" si="11"/>
        <v>-605642.66461437603</v>
      </c>
      <c r="AM44" s="2">
        <f t="shared" si="11"/>
        <v>-631892.94637989043</v>
      </c>
      <c r="AN44" s="2">
        <f t="shared" si="11"/>
        <v>-661915.24899427709</v>
      </c>
      <c r="AO44" s="2">
        <f t="shared" si="11"/>
        <v>-695833.00082283258</v>
      </c>
      <c r="AP44" s="2">
        <f t="shared" si="11"/>
        <v>-734081.10270378285</v>
      </c>
      <c r="AQ44" s="2">
        <f t="shared" si="11"/>
        <v>-776779.00245748938</v>
      </c>
      <c r="AR44" s="2">
        <f t="shared" si="11"/>
        <v>-824486.95433011861</v>
      </c>
      <c r="AS44" s="2">
        <f t="shared" si="11"/>
        <v>-877494.24839663925</v>
      </c>
      <c r="AT44" s="2">
        <f t="shared" si="11"/>
        <v>-935509.54793061456</v>
      </c>
      <c r="AU44" s="2">
        <f t="shared" si="11"/>
        <v>-999556.52797736379</v>
      </c>
      <c r="AV44" s="2">
        <f t="shared" si="11"/>
        <v>-1069800.8370406972</v>
      </c>
      <c r="AW44" s="2">
        <f t="shared" si="11"/>
        <v>-1146912.2766934214</v>
      </c>
      <c r="AX44" s="2">
        <f t="shared" si="11"/>
        <v>-1231079.1723914931</v>
      </c>
      <c r="AY44" s="2">
        <f t="shared" si="11"/>
        <v>-1323077.3487626235</v>
      </c>
      <c r="AZ44" s="2">
        <f t="shared" si="11"/>
        <v>-1423424.2106949154</v>
      </c>
      <c r="BA44" s="2">
        <f t="shared" si="11"/>
        <v>-1532347.6568347535</v>
      </c>
      <c r="BB44" s="2">
        <f t="shared" si="11"/>
        <v>-1650775.1561521559</v>
      </c>
      <c r="BC44" s="2">
        <f t="shared" si="11"/>
        <v>-1778945.7990577293</v>
      </c>
      <c r="BD44" s="2">
        <f t="shared" si="11"/>
        <v>-1917962.2817434694</v>
      </c>
      <c r="BE44" s="2">
        <f t="shared" si="11"/>
        <v>-2068476.7266561938</v>
      </c>
      <c r="BF44" s="2">
        <f t="shared" si="11"/>
        <v>-2229868.2874568016</v>
      </c>
      <c r="BG44" s="2">
        <f t="shared" si="11"/>
        <v>-2404241.8826891757</v>
      </c>
      <c r="BH44" s="2">
        <f t="shared" si="11"/>
        <v>-2591928.94460609</v>
      </c>
      <c r="BI44" s="2">
        <f t="shared" si="11"/>
        <v>-2794326.6575370454</v>
      </c>
      <c r="BJ44" s="2">
        <f t="shared" si="11"/>
        <v>-3011792.705770785</v>
      </c>
      <c r="BK44" s="2">
        <f t="shared" si="11"/>
        <v>-3245898.1201469805</v>
      </c>
      <c r="BL44" s="2">
        <f t="shared" si="11"/>
        <v>-3497716.2037138529</v>
      </c>
      <c r="BM44" s="2">
        <f t="shared" si="11"/>
        <v>-3767722.0792656327</v>
      </c>
      <c r="BN44" s="2">
        <f t="shared" si="11"/>
        <v>-4057751.9104356961</v>
      </c>
      <c r="BO44" s="2">
        <f t="shared" si="11"/>
        <v>-4368341.487033233</v>
      </c>
      <c r="BP44" s="2">
        <f t="shared" si="11"/>
        <v>-4701034.4409578489</v>
      </c>
      <c r="BQ44" s="2">
        <f t="shared" si="11"/>
        <v>-5057781.1216964507</v>
      </c>
    </row>
    <row r="45" spans="1:69" outlineLevel="1">
      <c r="A45" s="36"/>
      <c r="B45" s="36"/>
      <c r="C45" s="56"/>
      <c r="D45" s="57"/>
      <c r="E45" s="24" t="s">
        <v>24</v>
      </c>
      <c r="F45" s="24"/>
      <c r="G45" s="24" t="s">
        <v>144</v>
      </c>
      <c r="H45" s="24"/>
      <c r="I45" s="24"/>
      <c r="J45" s="4">
        <f t="shared" ref="J45:BQ45" si="12" xml:space="preserve">  J43 + J44</f>
        <v>-15000</v>
      </c>
      <c r="K45" s="4">
        <f t="shared" si="12"/>
        <v>-30909.560782921981</v>
      </c>
      <c r="L45" s="4">
        <f t="shared" si="12"/>
        <v>-47751.821333197477</v>
      </c>
      <c r="M45" s="4">
        <f t="shared" si="12"/>
        <v>-65615.352529625277</v>
      </c>
      <c r="N45" s="4">
        <f t="shared" si="12"/>
        <v>-84334.8847758497</v>
      </c>
      <c r="O45" s="4">
        <f t="shared" si="12"/>
        <v>-104105.4922180638</v>
      </c>
      <c r="P45" s="4">
        <f t="shared" si="12"/>
        <v>-124939.3326367804</v>
      </c>
      <c r="Q45" s="4">
        <f t="shared" si="12"/>
        <v>-146809.97154963852</v>
      </c>
      <c r="R45" s="4">
        <f t="shared" si="12"/>
        <v>-169721.09261371705</v>
      </c>
      <c r="S45" s="4">
        <f t="shared" si="12"/>
        <v>-193554.43617123878</v>
      </c>
      <c r="T45" s="4">
        <f t="shared" si="12"/>
        <v>-218194.35630772734</v>
      </c>
      <c r="U45" s="4">
        <f t="shared" si="12"/>
        <v>-243370.45418678207</v>
      </c>
      <c r="V45" s="4">
        <f t="shared" si="12"/>
        <v>-268474.44266678207</v>
      </c>
      <c r="W45" s="4">
        <f t="shared" si="12"/>
        <v>-292977.16788287519</v>
      </c>
      <c r="X45" s="4">
        <f t="shared" si="12"/>
        <v>-315653.15082537133</v>
      </c>
      <c r="Y45" s="4">
        <f t="shared" si="12"/>
        <v>-334862.39644634014</v>
      </c>
      <c r="Z45" s="4">
        <f t="shared" si="12"/>
        <v>-354519.92754984694</v>
      </c>
      <c r="AA45" s="4">
        <f t="shared" si="12"/>
        <v>-374633.07089764875</v>
      </c>
      <c r="AB45" s="4">
        <f t="shared" si="12"/>
        <v>-395187.58803191863</v>
      </c>
      <c r="AC45" s="4">
        <f t="shared" si="12"/>
        <v>-416034.73424070113</v>
      </c>
      <c r="AD45" s="4">
        <f t="shared" si="12"/>
        <v>-437181.43848439754</v>
      </c>
      <c r="AE45" s="4">
        <f t="shared" si="12"/>
        <v>-458467.38937151548</v>
      </c>
      <c r="AF45" s="4">
        <f t="shared" si="12"/>
        <v>-479902.33607011079</v>
      </c>
      <c r="AG45" s="4">
        <f t="shared" si="12"/>
        <v>-501376.2181871772</v>
      </c>
      <c r="AH45" s="4">
        <f t="shared" si="12"/>
        <v>-522399.08440240764</v>
      </c>
      <c r="AI45" s="4">
        <f t="shared" si="12"/>
        <v>-543157.56593848963</v>
      </c>
      <c r="AJ45" s="4">
        <f t="shared" si="12"/>
        <v>-563361.4923414127</v>
      </c>
      <c r="AK45" s="4">
        <f t="shared" si="12"/>
        <v>-582924.92758112226</v>
      </c>
      <c r="AL45" s="4">
        <f t="shared" si="12"/>
        <v>-605642.66461437603</v>
      </c>
      <c r="AM45" s="4">
        <f t="shared" si="12"/>
        <v>-631892.94637989043</v>
      </c>
      <c r="AN45" s="4">
        <f t="shared" si="12"/>
        <v>-661915.24899427709</v>
      </c>
      <c r="AO45" s="4">
        <f t="shared" si="12"/>
        <v>-695833.00082283258</v>
      </c>
      <c r="AP45" s="4">
        <f t="shared" si="12"/>
        <v>-734081.10270378285</v>
      </c>
      <c r="AQ45" s="4">
        <f t="shared" si="12"/>
        <v>-776779.00245748938</v>
      </c>
      <c r="AR45" s="4">
        <f t="shared" si="12"/>
        <v>-824486.95433011861</v>
      </c>
      <c r="AS45" s="4">
        <f t="shared" si="12"/>
        <v>-877494.24839663925</v>
      </c>
      <c r="AT45" s="4">
        <f t="shared" si="12"/>
        <v>-935509.54793061456</v>
      </c>
      <c r="AU45" s="4">
        <f t="shared" si="12"/>
        <v>-999556.52797736379</v>
      </c>
      <c r="AV45" s="4">
        <f t="shared" si="12"/>
        <v>-1069800.8370406972</v>
      </c>
      <c r="AW45" s="4">
        <f t="shared" si="12"/>
        <v>-1146912.2766934214</v>
      </c>
      <c r="AX45" s="4">
        <f t="shared" si="12"/>
        <v>-1231079.1723914931</v>
      </c>
      <c r="AY45" s="4">
        <f t="shared" si="12"/>
        <v>-1323077.3487626235</v>
      </c>
      <c r="AZ45" s="4">
        <f t="shared" si="12"/>
        <v>-1423424.2106949154</v>
      </c>
      <c r="BA45" s="4">
        <f t="shared" si="12"/>
        <v>-1532347.6568347535</v>
      </c>
      <c r="BB45" s="4">
        <f t="shared" si="12"/>
        <v>-1650775.1561521559</v>
      </c>
      <c r="BC45" s="4">
        <f t="shared" si="12"/>
        <v>-1778945.7990577293</v>
      </c>
      <c r="BD45" s="4">
        <f t="shared" si="12"/>
        <v>-1917962.2817434694</v>
      </c>
      <c r="BE45" s="4">
        <f t="shared" si="12"/>
        <v>-2068476.7266561938</v>
      </c>
      <c r="BF45" s="4">
        <f t="shared" si="12"/>
        <v>-2229868.2874568016</v>
      </c>
      <c r="BG45" s="4">
        <f t="shared" si="12"/>
        <v>-2404241.8826891757</v>
      </c>
      <c r="BH45" s="4">
        <f t="shared" si="12"/>
        <v>-2591928.94460609</v>
      </c>
      <c r="BI45" s="4">
        <f t="shared" si="12"/>
        <v>-2794326.6575370454</v>
      </c>
      <c r="BJ45" s="4">
        <f t="shared" si="12"/>
        <v>-3011792.705770785</v>
      </c>
      <c r="BK45" s="4">
        <f t="shared" si="12"/>
        <v>-3245898.1201469805</v>
      </c>
      <c r="BL45" s="4">
        <f t="shared" si="12"/>
        <v>-3497716.2037138529</v>
      </c>
      <c r="BM45" s="4">
        <f t="shared" si="12"/>
        <v>-3767722.0792656327</v>
      </c>
      <c r="BN45" s="4">
        <f t="shared" si="12"/>
        <v>-4057751.9104356961</v>
      </c>
      <c r="BO45" s="4">
        <f t="shared" si="12"/>
        <v>-4368341.487033233</v>
      </c>
      <c r="BP45" s="4">
        <f t="shared" si="12"/>
        <v>-4701034.4409578489</v>
      </c>
      <c r="BQ45" s="4">
        <f t="shared" si="12"/>
        <v>-5057781.1216964507</v>
      </c>
    </row>
    <row r="48" spans="1:69">
      <c r="B48" s="28" t="s">
        <v>148</v>
      </c>
    </row>
  </sheetData>
  <conditionalFormatting sqref="F2:F3">
    <cfRule type="cellIs" dxfId="105" priority="1" stopIfTrue="1" operator="notEqual">
      <formula>0</formula>
    </cfRule>
    <cfRule type="cellIs" dxfId="104" priority="2" stopIfTrue="1" operator="equal">
      <formula>""</formula>
    </cfRule>
  </conditionalFormatting>
  <conditionalFormatting sqref="J3:BQ3">
    <cfRule type="cellIs" dxfId="103" priority="8" operator="equal">
      <formula>"PPA ext."</formula>
    </cfRule>
    <cfRule type="cellIs" dxfId="102" priority="9" operator="equal">
      <formula>"Delay"</formula>
    </cfRule>
    <cfRule type="cellIs" dxfId="101" priority="10" operator="equal">
      <formula>"Fin Close"</formula>
    </cfRule>
    <cfRule type="cellIs" dxfId="100" priority="11" stopIfTrue="1" operator="equal">
      <formula>"Construction"</formula>
    </cfRule>
    <cfRule type="cellIs" dxfId="99"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9">
    <outlinePr summaryBelow="0" summaryRight="0"/>
  </sheetPr>
  <dimension ref="A1:BQ26"/>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2"/>
  <cols>
    <col min="1" max="2" width="1.44140625" style="28" customWidth="1"/>
    <col min="3" max="3" width="1.44140625" style="55" customWidth="1"/>
    <col min="4" max="4" width="1.44140625" style="85" customWidth="1"/>
    <col min="5" max="5" width="33" style="52" bestFit="1" customWidth="1"/>
    <col min="6" max="6" width="20.5546875" style="52" bestFit="1" customWidth="1"/>
    <col min="7" max="7" width="13.21875" style="52" bestFit="1" customWidth="1"/>
    <col min="8" max="8" width="7.66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69" width="12.4414062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Model Checks and Alerts</v>
      </c>
      <c r="B1" s="74"/>
      <c r="C1" s="73"/>
      <c r="D1" s="83"/>
      <c r="F1" s="46" t="str">
        <f>HYPERLINK("#Contents!A1","Go to contents")</f>
        <v>Go to contents</v>
      </c>
      <c r="H1" s="54"/>
      <c r="J1" s="54"/>
    </row>
    <row r="2" spans="1:69" s="49" customFormat="1">
      <c r="A2" s="53"/>
      <c r="B2" s="53"/>
      <c r="C2" s="75"/>
      <c r="D2" s="78"/>
      <c r="E2" s="20" t="s">
        <v>183</v>
      </c>
      <c r="F2" s="45">
        <f ca="1" xml:space="preserve"> 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A8" s="28" t="s">
        <v>14</v>
      </c>
    </row>
    <row r="9" spans="1:69" outlineLevel="1">
      <c r="B9" s="28" t="s">
        <v>77</v>
      </c>
    </row>
    <row r="10" spans="1:69" outlineLevel="2">
      <c r="E10" s="2" t="str">
        <f t="shared" ref="E10:G10" si="0" xml:space="preserve">  E$22</f>
        <v>Balance sheet balances overall</v>
      </c>
      <c r="F10" s="45">
        <f t="shared" ca="1" si="0"/>
        <v>0</v>
      </c>
      <c r="G10" s="2">
        <f t="shared" si="0"/>
        <v>0</v>
      </c>
      <c r="M10" s="2"/>
    </row>
    <row r="11" spans="1:69" outlineLevel="2">
      <c r="E11" s="52" t="s">
        <v>77</v>
      </c>
      <c r="F11" s="2">
        <f ca="1" xml:space="preserve">  SUM( $F10 )</f>
        <v>0</v>
      </c>
      <c r="M11" s="2"/>
    </row>
    <row r="12" spans="1:69" outlineLevel="1"/>
    <row r="13" spans="1:69" outlineLevel="1"/>
    <row r="14" spans="1:69" outlineLevel="1">
      <c r="B14" s="28" t="s">
        <v>189</v>
      </c>
    </row>
    <row r="15" spans="1:69" outlineLevel="2">
      <c r="A15" s="21"/>
      <c r="B15" s="21"/>
      <c r="C15" s="33"/>
      <c r="D15" s="34"/>
      <c r="E15" s="3" t="str">
        <f xml:space="preserve">  Financials!E$25</f>
        <v>Net Assets</v>
      </c>
      <c r="F15" s="3">
        <f xml:space="preserve">  Financials!F$25</f>
        <v>0</v>
      </c>
      <c r="G15" s="3" t="str">
        <f xml:space="preserve">  Financials!G$25</f>
        <v>GBP</v>
      </c>
      <c r="H15" s="3">
        <f xml:space="preserve">  Financials!H$25</f>
        <v>0</v>
      </c>
      <c r="I15" s="3">
        <f xml:space="preserve">  Financials!I$25</f>
        <v>0</v>
      </c>
      <c r="J15" s="3">
        <f ca="1" xml:space="preserve">  Financials!J$25</f>
        <v>-15000</v>
      </c>
      <c r="K15" s="3">
        <f ca="1" xml:space="preserve">  Financials!K$25</f>
        <v>-30909.560782921981</v>
      </c>
      <c r="L15" s="3">
        <f ca="1" xml:space="preserve">  Financials!L$25</f>
        <v>-47751.821333197477</v>
      </c>
      <c r="M15" s="3">
        <f ca="1" xml:space="preserve">  Financials!M$25</f>
        <v>-65615.352529625277</v>
      </c>
      <c r="N15" s="3">
        <f ca="1" xml:space="preserve">  Financials!N$25</f>
        <v>-84334.8847758497</v>
      </c>
      <c r="O15" s="3">
        <f ca="1" xml:space="preserve">  Financials!O$25</f>
        <v>-104105.4922180638</v>
      </c>
      <c r="P15" s="3">
        <f ca="1" xml:space="preserve">  Financials!P$25</f>
        <v>-124939.3326367804</v>
      </c>
      <c r="Q15" s="3">
        <f ca="1" xml:space="preserve">  Financials!Q$25</f>
        <v>-146809.97154963852</v>
      </c>
      <c r="R15" s="3">
        <f ca="1" xml:space="preserve">  Financials!R$25</f>
        <v>-169721.09261371705</v>
      </c>
      <c r="S15" s="3">
        <f ca="1" xml:space="preserve">  Financials!S$25</f>
        <v>-193554.43617123878</v>
      </c>
      <c r="T15" s="3">
        <f ca="1" xml:space="preserve">  Financials!T$25</f>
        <v>-218194.35630772734</v>
      </c>
      <c r="U15" s="3">
        <f ca="1" xml:space="preserve">  Financials!U$25</f>
        <v>-243370.45418678207</v>
      </c>
      <c r="V15" s="3">
        <f ca="1" xml:space="preserve">  Financials!V$25</f>
        <v>-268474.44266678207</v>
      </c>
      <c r="W15" s="3">
        <f ca="1" xml:space="preserve">  Financials!W$25</f>
        <v>-292977.16788287519</v>
      </c>
      <c r="X15" s="3">
        <f ca="1" xml:space="preserve">  Financials!X$25</f>
        <v>-315653.15082537127</v>
      </c>
      <c r="Y15" s="3">
        <f ca="1" xml:space="preserve">  Financials!Y$25</f>
        <v>-334862.39644634014</v>
      </c>
      <c r="Z15" s="3">
        <f ca="1" xml:space="preserve">  Financials!Z$25</f>
        <v>-354519.92754984694</v>
      </c>
      <c r="AA15" s="3">
        <f ca="1" xml:space="preserve">  Financials!AA$25</f>
        <v>-374633.07089764869</v>
      </c>
      <c r="AB15" s="3">
        <f ca="1" xml:space="preserve">  Financials!AB$25</f>
        <v>-395187.58803191863</v>
      </c>
      <c r="AC15" s="3">
        <f ca="1" xml:space="preserve">  Financials!AC$25</f>
        <v>-416034.73424070113</v>
      </c>
      <c r="AD15" s="3">
        <f ca="1" xml:space="preserve">  Financials!AD$25</f>
        <v>-437181.43848439754</v>
      </c>
      <c r="AE15" s="3">
        <f ca="1" xml:space="preserve">  Financials!AE$25</f>
        <v>-458467.38937151548</v>
      </c>
      <c r="AF15" s="3">
        <f ca="1" xml:space="preserve">  Financials!AF$25</f>
        <v>-479902.33607011073</v>
      </c>
      <c r="AG15" s="3">
        <f ca="1" xml:space="preserve">  Financials!AG$25</f>
        <v>-501376.2181871772</v>
      </c>
      <c r="AH15" s="3">
        <f ca="1" xml:space="preserve">  Financials!AH$25</f>
        <v>-522399.08440240764</v>
      </c>
      <c r="AI15" s="3">
        <f ca="1" xml:space="preserve">  Financials!AI$25</f>
        <v>-543157.56593848963</v>
      </c>
      <c r="AJ15" s="3">
        <f ca="1" xml:space="preserve">  Financials!AJ$25</f>
        <v>-563361.4923414127</v>
      </c>
      <c r="AK15" s="3">
        <f ca="1" xml:space="preserve">  Financials!AK$25</f>
        <v>-582924.92758112226</v>
      </c>
      <c r="AL15" s="3">
        <f ca="1" xml:space="preserve">  Financials!AL$25</f>
        <v>-605642.66461437591</v>
      </c>
      <c r="AM15" s="3">
        <f ca="1" xml:space="preserve">  Financials!AM$25</f>
        <v>-631892.94637989043</v>
      </c>
      <c r="AN15" s="3">
        <f ca="1" xml:space="preserve">  Financials!AN$25</f>
        <v>-661915.24899427698</v>
      </c>
      <c r="AO15" s="3">
        <f ca="1" xml:space="preserve">  Financials!AO$25</f>
        <v>-695833.00082283258</v>
      </c>
      <c r="AP15" s="3">
        <f ca="1" xml:space="preserve">  Financials!AP$25</f>
        <v>-734081.10270378285</v>
      </c>
      <c r="AQ15" s="3">
        <f ca="1" xml:space="preserve">  Financials!AQ$25</f>
        <v>-776779.00245748938</v>
      </c>
      <c r="AR15" s="3">
        <f ca="1" xml:space="preserve">  Financials!AR$25</f>
        <v>-824486.95433011861</v>
      </c>
      <c r="AS15" s="3">
        <f ca="1" xml:space="preserve">  Financials!AS$25</f>
        <v>-877494.24839663913</v>
      </c>
      <c r="AT15" s="3">
        <f ca="1" xml:space="preserve">  Financials!AT$25</f>
        <v>-935509.54793061456</v>
      </c>
      <c r="AU15" s="3">
        <f ca="1" xml:space="preserve">  Financials!AU$25</f>
        <v>-999556.52797736379</v>
      </c>
      <c r="AV15" s="3">
        <f ca="1" xml:space="preserve">  Financials!AV$25</f>
        <v>-1069800.8370406972</v>
      </c>
      <c r="AW15" s="3">
        <f ca="1" xml:space="preserve">  Financials!AW$25</f>
        <v>-1146912.2766934214</v>
      </c>
      <c r="AX15" s="3">
        <f ca="1" xml:space="preserve">  Financials!AX$25</f>
        <v>-1231079.1723914931</v>
      </c>
      <c r="AY15" s="3">
        <f ca="1" xml:space="preserve">  Financials!AY$25</f>
        <v>-1323077.3487626235</v>
      </c>
      <c r="AZ15" s="3">
        <f ca="1" xml:space="preserve">  Financials!AZ$25</f>
        <v>-1423424.2106949154</v>
      </c>
      <c r="BA15" s="3">
        <f ca="1" xml:space="preserve">  Financials!BA$25</f>
        <v>-1532347.6568347535</v>
      </c>
      <c r="BB15" s="3">
        <f ca="1" xml:space="preserve">  Financials!BB$25</f>
        <v>-1650775.1561521559</v>
      </c>
      <c r="BC15" s="3">
        <f ca="1" xml:space="preserve">  Financials!BC$25</f>
        <v>-1778945.7990577293</v>
      </c>
      <c r="BD15" s="3">
        <f ca="1" xml:space="preserve">  Financials!BD$25</f>
        <v>-1917962.2817434692</v>
      </c>
      <c r="BE15" s="3">
        <f ca="1" xml:space="preserve">  Financials!BE$25</f>
        <v>-2068476.7266561938</v>
      </c>
      <c r="BF15" s="3">
        <f ca="1" xml:space="preserve">  Financials!BF$25</f>
        <v>-2229868.2874568016</v>
      </c>
      <c r="BG15" s="3">
        <f ca="1" xml:space="preserve">  Financials!BG$25</f>
        <v>-2404241.8826891757</v>
      </c>
      <c r="BH15" s="3">
        <f ca="1" xml:space="preserve">  Financials!BH$25</f>
        <v>-2591928.94460609</v>
      </c>
      <c r="BI15" s="3">
        <f ca="1" xml:space="preserve">  Financials!BI$25</f>
        <v>-2794326.6575370454</v>
      </c>
      <c r="BJ15" s="3">
        <f ca="1" xml:space="preserve">  Financials!BJ$25</f>
        <v>-3011792.705770785</v>
      </c>
      <c r="BK15" s="3">
        <f ca="1" xml:space="preserve">  Financials!BK$25</f>
        <v>-3245898.120146981</v>
      </c>
      <c r="BL15" s="3">
        <f ca="1" xml:space="preserve">  Financials!BL$25</f>
        <v>-3497716.2037138538</v>
      </c>
      <c r="BM15" s="3">
        <f ca="1" xml:space="preserve">  Financials!BM$25</f>
        <v>-3767722.0792656336</v>
      </c>
      <c r="BN15" s="3">
        <f ca="1" xml:space="preserve">  Financials!BN$25</f>
        <v>-4057751.9104356971</v>
      </c>
      <c r="BO15" s="3">
        <f ca="1" xml:space="preserve">  Financials!BO$25</f>
        <v>-4368341.487033234</v>
      </c>
      <c r="BP15" s="3">
        <f ca="1" xml:space="preserve">  Financials!BP$25</f>
        <v>-4701034.4409578498</v>
      </c>
      <c r="BQ15" s="3">
        <f ca="1" xml:space="preserve">  Financials!BQ$25</f>
        <v>-5057781.1216964517</v>
      </c>
    </row>
    <row r="16" spans="1:69" outlineLevel="2">
      <c r="A16" s="21"/>
      <c r="B16" s="21"/>
      <c r="C16" s="33"/>
      <c r="D16" s="34"/>
      <c r="E16" s="3" t="str">
        <f xml:space="preserve">  Financials!E$45</f>
        <v>Shareholder Equity</v>
      </c>
      <c r="F16" s="3">
        <f xml:space="preserve">  Financials!F$45</f>
        <v>0</v>
      </c>
      <c r="G16" s="3" t="str">
        <f xml:space="preserve">  Financials!G$45</f>
        <v>GBP</v>
      </c>
      <c r="H16" s="3">
        <f xml:space="preserve">  Financials!H$45</f>
        <v>0</v>
      </c>
      <c r="I16" s="3">
        <f xml:space="preserve">  Financials!I$45</f>
        <v>0</v>
      </c>
      <c r="J16" s="3">
        <f xml:space="preserve">  Financials!J$45</f>
        <v>-15000</v>
      </c>
      <c r="K16" s="3">
        <f xml:space="preserve">  Financials!K$45</f>
        <v>-30909.560782921981</v>
      </c>
      <c r="L16" s="3">
        <f xml:space="preserve">  Financials!L$45</f>
        <v>-47751.821333197477</v>
      </c>
      <c r="M16" s="3">
        <f xml:space="preserve">  Financials!M$45</f>
        <v>-65615.352529625277</v>
      </c>
      <c r="N16" s="3">
        <f xml:space="preserve">  Financials!N$45</f>
        <v>-84334.8847758497</v>
      </c>
      <c r="O16" s="3">
        <f xml:space="preserve">  Financials!O$45</f>
        <v>-104105.4922180638</v>
      </c>
      <c r="P16" s="3">
        <f xml:space="preserve">  Financials!P$45</f>
        <v>-124939.3326367804</v>
      </c>
      <c r="Q16" s="3">
        <f xml:space="preserve">  Financials!Q$45</f>
        <v>-146809.97154963852</v>
      </c>
      <c r="R16" s="3">
        <f xml:space="preserve">  Financials!R$45</f>
        <v>-169721.09261371705</v>
      </c>
      <c r="S16" s="3">
        <f xml:space="preserve">  Financials!S$45</f>
        <v>-193554.43617123878</v>
      </c>
      <c r="T16" s="3">
        <f xml:space="preserve">  Financials!T$45</f>
        <v>-218194.35630772734</v>
      </c>
      <c r="U16" s="3">
        <f xml:space="preserve">  Financials!U$45</f>
        <v>-243370.45418678207</v>
      </c>
      <c r="V16" s="3">
        <f xml:space="preserve">  Financials!V$45</f>
        <v>-268474.44266678207</v>
      </c>
      <c r="W16" s="3">
        <f xml:space="preserve">  Financials!W$45</f>
        <v>-292977.16788287519</v>
      </c>
      <c r="X16" s="3">
        <f xml:space="preserve">  Financials!X$45</f>
        <v>-315653.15082537133</v>
      </c>
      <c r="Y16" s="3">
        <f xml:space="preserve">  Financials!Y$45</f>
        <v>-334862.39644634014</v>
      </c>
      <c r="Z16" s="3">
        <f xml:space="preserve">  Financials!Z$45</f>
        <v>-354519.92754984694</v>
      </c>
      <c r="AA16" s="3">
        <f xml:space="preserve">  Financials!AA$45</f>
        <v>-374633.07089764875</v>
      </c>
      <c r="AB16" s="3">
        <f xml:space="preserve">  Financials!AB$45</f>
        <v>-395187.58803191863</v>
      </c>
      <c r="AC16" s="3">
        <f xml:space="preserve">  Financials!AC$45</f>
        <v>-416034.73424070113</v>
      </c>
      <c r="AD16" s="3">
        <f xml:space="preserve">  Financials!AD$45</f>
        <v>-437181.43848439754</v>
      </c>
      <c r="AE16" s="3">
        <f xml:space="preserve">  Financials!AE$45</f>
        <v>-458467.38937151548</v>
      </c>
      <c r="AF16" s="3">
        <f xml:space="preserve">  Financials!AF$45</f>
        <v>-479902.33607011079</v>
      </c>
      <c r="AG16" s="3">
        <f xml:space="preserve">  Financials!AG$45</f>
        <v>-501376.2181871772</v>
      </c>
      <c r="AH16" s="3">
        <f xml:space="preserve">  Financials!AH$45</f>
        <v>-522399.08440240764</v>
      </c>
      <c r="AI16" s="3">
        <f xml:space="preserve">  Financials!AI$45</f>
        <v>-543157.56593848963</v>
      </c>
      <c r="AJ16" s="3">
        <f xml:space="preserve">  Financials!AJ$45</f>
        <v>-563361.4923414127</v>
      </c>
      <c r="AK16" s="3">
        <f xml:space="preserve">  Financials!AK$45</f>
        <v>-582924.92758112226</v>
      </c>
      <c r="AL16" s="3">
        <f xml:space="preserve">  Financials!AL$45</f>
        <v>-605642.66461437603</v>
      </c>
      <c r="AM16" s="3">
        <f xml:space="preserve">  Financials!AM$45</f>
        <v>-631892.94637989043</v>
      </c>
      <c r="AN16" s="3">
        <f xml:space="preserve">  Financials!AN$45</f>
        <v>-661915.24899427709</v>
      </c>
      <c r="AO16" s="3">
        <f xml:space="preserve">  Financials!AO$45</f>
        <v>-695833.00082283258</v>
      </c>
      <c r="AP16" s="3">
        <f xml:space="preserve">  Financials!AP$45</f>
        <v>-734081.10270378285</v>
      </c>
      <c r="AQ16" s="3">
        <f xml:space="preserve">  Financials!AQ$45</f>
        <v>-776779.00245748938</v>
      </c>
      <c r="AR16" s="3">
        <f xml:space="preserve">  Financials!AR$45</f>
        <v>-824486.95433011861</v>
      </c>
      <c r="AS16" s="3">
        <f xml:space="preserve">  Financials!AS$45</f>
        <v>-877494.24839663925</v>
      </c>
      <c r="AT16" s="3">
        <f xml:space="preserve">  Financials!AT$45</f>
        <v>-935509.54793061456</v>
      </c>
      <c r="AU16" s="3">
        <f xml:space="preserve">  Financials!AU$45</f>
        <v>-999556.52797736379</v>
      </c>
      <c r="AV16" s="3">
        <f xml:space="preserve">  Financials!AV$45</f>
        <v>-1069800.8370406972</v>
      </c>
      <c r="AW16" s="3">
        <f xml:space="preserve">  Financials!AW$45</f>
        <v>-1146912.2766934214</v>
      </c>
      <c r="AX16" s="3">
        <f xml:space="preserve">  Financials!AX$45</f>
        <v>-1231079.1723914931</v>
      </c>
      <c r="AY16" s="3">
        <f xml:space="preserve">  Financials!AY$45</f>
        <v>-1323077.3487626235</v>
      </c>
      <c r="AZ16" s="3">
        <f xml:space="preserve">  Financials!AZ$45</f>
        <v>-1423424.2106949154</v>
      </c>
      <c r="BA16" s="3">
        <f xml:space="preserve">  Financials!BA$45</f>
        <v>-1532347.6568347535</v>
      </c>
      <c r="BB16" s="3">
        <f xml:space="preserve">  Financials!BB$45</f>
        <v>-1650775.1561521559</v>
      </c>
      <c r="BC16" s="3">
        <f xml:space="preserve">  Financials!BC$45</f>
        <v>-1778945.7990577293</v>
      </c>
      <c r="BD16" s="3">
        <f xml:space="preserve">  Financials!BD$45</f>
        <v>-1917962.2817434694</v>
      </c>
      <c r="BE16" s="3">
        <f xml:space="preserve">  Financials!BE$45</f>
        <v>-2068476.7266561938</v>
      </c>
      <c r="BF16" s="3">
        <f xml:space="preserve">  Financials!BF$45</f>
        <v>-2229868.2874568016</v>
      </c>
      <c r="BG16" s="3">
        <f xml:space="preserve">  Financials!BG$45</f>
        <v>-2404241.8826891757</v>
      </c>
      <c r="BH16" s="3">
        <f xml:space="preserve">  Financials!BH$45</f>
        <v>-2591928.94460609</v>
      </c>
      <c r="BI16" s="3">
        <f xml:space="preserve">  Financials!BI$45</f>
        <v>-2794326.6575370454</v>
      </c>
      <c r="BJ16" s="3">
        <f xml:space="preserve">  Financials!BJ$45</f>
        <v>-3011792.705770785</v>
      </c>
      <c r="BK16" s="3">
        <f xml:space="preserve">  Financials!BK$45</f>
        <v>-3245898.1201469805</v>
      </c>
      <c r="BL16" s="3">
        <f xml:space="preserve">  Financials!BL$45</f>
        <v>-3497716.2037138529</v>
      </c>
      <c r="BM16" s="3">
        <f xml:space="preserve">  Financials!BM$45</f>
        <v>-3767722.0792656327</v>
      </c>
      <c r="BN16" s="3">
        <f xml:space="preserve">  Financials!BN$45</f>
        <v>-4057751.9104356961</v>
      </c>
      <c r="BO16" s="3">
        <f xml:space="preserve">  Financials!BO$45</f>
        <v>-4368341.487033233</v>
      </c>
      <c r="BP16" s="3">
        <f xml:space="preserve">  Financials!BP$45</f>
        <v>-4701034.4409578489</v>
      </c>
      <c r="BQ16" s="3">
        <f xml:space="preserve">  Financials!BQ$45</f>
        <v>-5057781.1216964507</v>
      </c>
    </row>
    <row r="17" spans="2:69" outlineLevel="2">
      <c r="E17" s="52" t="s">
        <v>189</v>
      </c>
      <c r="G17" s="52" t="s">
        <v>140</v>
      </c>
      <c r="J17" s="2">
        <f t="shared" ref="J17:BQ17" ca="1" si="1" xml:space="preserve">  IF( ROUND( ABS( J15 - J16 ), 6 ) = 0, 0, 1 )</f>
        <v>0</v>
      </c>
      <c r="K17" s="2">
        <f t="shared" ca="1" si="1"/>
        <v>0</v>
      </c>
      <c r="L17" s="2">
        <f t="shared" ca="1" si="1"/>
        <v>0</v>
      </c>
      <c r="M17" s="2">
        <f t="shared" ca="1" si="1"/>
        <v>0</v>
      </c>
      <c r="N17" s="2">
        <f t="shared" ca="1" si="1"/>
        <v>0</v>
      </c>
      <c r="O17" s="2">
        <f t="shared" ca="1" si="1"/>
        <v>0</v>
      </c>
      <c r="P17" s="2">
        <f t="shared" ca="1" si="1"/>
        <v>0</v>
      </c>
      <c r="Q17" s="2">
        <f t="shared" ca="1" si="1"/>
        <v>0</v>
      </c>
      <c r="R17" s="2">
        <f t="shared" ca="1" si="1"/>
        <v>0</v>
      </c>
      <c r="S17" s="2">
        <f t="shared" ca="1" si="1"/>
        <v>0</v>
      </c>
      <c r="T17" s="2">
        <f t="shared" ca="1" si="1"/>
        <v>0</v>
      </c>
      <c r="U17" s="2">
        <f t="shared" ca="1" si="1"/>
        <v>0</v>
      </c>
      <c r="V17" s="2">
        <f t="shared" ca="1" si="1"/>
        <v>0</v>
      </c>
      <c r="W17" s="2">
        <f t="shared" ca="1" si="1"/>
        <v>0</v>
      </c>
      <c r="X17" s="2">
        <f t="shared" ca="1" si="1"/>
        <v>0</v>
      </c>
      <c r="Y17" s="2">
        <f t="shared" ca="1" si="1"/>
        <v>0</v>
      </c>
      <c r="Z17" s="2">
        <f t="shared" ca="1" si="1"/>
        <v>0</v>
      </c>
      <c r="AA17" s="2">
        <f t="shared" ca="1" si="1"/>
        <v>0</v>
      </c>
      <c r="AB17" s="2">
        <f t="shared" ca="1" si="1"/>
        <v>0</v>
      </c>
      <c r="AC17" s="2">
        <f t="shared" ca="1" si="1"/>
        <v>0</v>
      </c>
      <c r="AD17" s="2">
        <f t="shared" ca="1" si="1"/>
        <v>0</v>
      </c>
      <c r="AE17" s="2">
        <f t="shared" ca="1" si="1"/>
        <v>0</v>
      </c>
      <c r="AF17" s="2">
        <f t="shared" ca="1" si="1"/>
        <v>0</v>
      </c>
      <c r="AG17" s="2">
        <f t="shared" ca="1" si="1"/>
        <v>0</v>
      </c>
      <c r="AH17" s="2">
        <f t="shared" ca="1" si="1"/>
        <v>0</v>
      </c>
      <c r="AI17" s="2">
        <f t="shared" ca="1" si="1"/>
        <v>0</v>
      </c>
      <c r="AJ17" s="2">
        <f t="shared" ca="1" si="1"/>
        <v>0</v>
      </c>
      <c r="AK17" s="2">
        <f t="shared" ca="1" si="1"/>
        <v>0</v>
      </c>
      <c r="AL17" s="2">
        <f t="shared" ca="1" si="1"/>
        <v>0</v>
      </c>
      <c r="AM17" s="2">
        <f t="shared" ca="1" si="1"/>
        <v>0</v>
      </c>
      <c r="AN17" s="2">
        <f t="shared" ca="1" si="1"/>
        <v>0</v>
      </c>
      <c r="AO17" s="2">
        <f t="shared" ca="1" si="1"/>
        <v>0</v>
      </c>
      <c r="AP17" s="2">
        <f t="shared" ca="1" si="1"/>
        <v>0</v>
      </c>
      <c r="AQ17" s="2">
        <f t="shared" ca="1" si="1"/>
        <v>0</v>
      </c>
      <c r="AR17" s="2">
        <f t="shared" ca="1" si="1"/>
        <v>0</v>
      </c>
      <c r="AS17" s="2">
        <f t="shared" ca="1" si="1"/>
        <v>0</v>
      </c>
      <c r="AT17" s="2">
        <f t="shared" ca="1" si="1"/>
        <v>0</v>
      </c>
      <c r="AU17" s="2">
        <f t="shared" ca="1" si="1"/>
        <v>0</v>
      </c>
      <c r="AV17" s="2">
        <f t="shared" ca="1" si="1"/>
        <v>0</v>
      </c>
      <c r="AW17" s="2">
        <f t="shared" ca="1" si="1"/>
        <v>0</v>
      </c>
      <c r="AX17" s="2">
        <f t="shared" ca="1" si="1"/>
        <v>0</v>
      </c>
      <c r="AY17" s="2">
        <f t="shared" ca="1" si="1"/>
        <v>0</v>
      </c>
      <c r="AZ17" s="2">
        <f t="shared" ca="1" si="1"/>
        <v>0</v>
      </c>
      <c r="BA17" s="2">
        <f t="shared" ca="1" si="1"/>
        <v>0</v>
      </c>
      <c r="BB17" s="2">
        <f t="shared" ca="1" si="1"/>
        <v>0</v>
      </c>
      <c r="BC17" s="2">
        <f t="shared" ca="1" si="1"/>
        <v>0</v>
      </c>
      <c r="BD17" s="2">
        <f t="shared" ca="1" si="1"/>
        <v>0</v>
      </c>
      <c r="BE17" s="2">
        <f t="shared" ca="1" si="1"/>
        <v>0</v>
      </c>
      <c r="BF17" s="2">
        <f t="shared" ca="1" si="1"/>
        <v>0</v>
      </c>
      <c r="BG17" s="2">
        <f t="shared" ca="1" si="1"/>
        <v>0</v>
      </c>
      <c r="BH17" s="2">
        <f t="shared" ca="1" si="1"/>
        <v>0</v>
      </c>
      <c r="BI17" s="2">
        <f t="shared" ca="1" si="1"/>
        <v>0</v>
      </c>
      <c r="BJ17" s="2">
        <f t="shared" ca="1" si="1"/>
        <v>0</v>
      </c>
      <c r="BK17" s="2">
        <f t="shared" ca="1" si="1"/>
        <v>0</v>
      </c>
      <c r="BL17" s="2">
        <f t="shared" ca="1" si="1"/>
        <v>0</v>
      </c>
      <c r="BM17" s="2">
        <f t="shared" ca="1" si="1"/>
        <v>0</v>
      </c>
      <c r="BN17" s="2">
        <f t="shared" ca="1" si="1"/>
        <v>0</v>
      </c>
      <c r="BO17" s="2">
        <f t="shared" ca="1" si="1"/>
        <v>0</v>
      </c>
      <c r="BP17" s="2">
        <f t="shared" ca="1" si="1"/>
        <v>0</v>
      </c>
      <c r="BQ17" s="2">
        <f t="shared" ca="1" si="1"/>
        <v>0</v>
      </c>
    </row>
    <row r="18" spans="2:69" outlineLevel="1"/>
    <row r="19" spans="2:69" outlineLevel="1"/>
    <row r="20" spans="2:69" outlineLevel="1">
      <c r="B20" s="28" t="s">
        <v>129</v>
      </c>
    </row>
    <row r="21" spans="2:69" outlineLevel="2">
      <c r="E21" s="2" t="str">
        <f t="shared" ref="E21:BQ21" si="2" xml:space="preserve">  E$17</f>
        <v>Balance sheet balances</v>
      </c>
      <c r="F21" s="2">
        <f t="shared" si="2"/>
        <v>0</v>
      </c>
      <c r="G21" s="2" t="str">
        <f t="shared" si="2"/>
        <v>check</v>
      </c>
      <c r="H21" s="2">
        <f t="shared" si="2"/>
        <v>0</v>
      </c>
      <c r="I21" s="2">
        <f t="shared" si="2"/>
        <v>0</v>
      </c>
      <c r="J21" s="2">
        <f t="shared" ca="1" si="2"/>
        <v>0</v>
      </c>
      <c r="K21" s="2">
        <f t="shared" ca="1" si="2"/>
        <v>0</v>
      </c>
      <c r="L21" s="2">
        <f t="shared" ca="1" si="2"/>
        <v>0</v>
      </c>
      <c r="M21" s="2">
        <f t="shared" ca="1" si="2"/>
        <v>0</v>
      </c>
      <c r="N21" s="2">
        <f t="shared" ca="1" si="2"/>
        <v>0</v>
      </c>
      <c r="O21" s="2">
        <f t="shared" ca="1" si="2"/>
        <v>0</v>
      </c>
      <c r="P21" s="2">
        <f t="shared" ca="1" si="2"/>
        <v>0</v>
      </c>
      <c r="Q21" s="2">
        <f t="shared" ca="1" si="2"/>
        <v>0</v>
      </c>
      <c r="R21" s="2">
        <f t="shared" ca="1" si="2"/>
        <v>0</v>
      </c>
      <c r="S21" s="2">
        <f t="shared" ca="1" si="2"/>
        <v>0</v>
      </c>
      <c r="T21" s="2">
        <f t="shared" ca="1" si="2"/>
        <v>0</v>
      </c>
      <c r="U21" s="2">
        <f t="shared" ca="1" si="2"/>
        <v>0</v>
      </c>
      <c r="V21" s="2">
        <f t="shared" ca="1" si="2"/>
        <v>0</v>
      </c>
      <c r="W21" s="2">
        <f t="shared" ca="1" si="2"/>
        <v>0</v>
      </c>
      <c r="X21" s="2">
        <f t="shared" ca="1" si="2"/>
        <v>0</v>
      </c>
      <c r="Y21" s="2">
        <f t="shared" ca="1" si="2"/>
        <v>0</v>
      </c>
      <c r="Z21" s="2">
        <f t="shared" ca="1" si="2"/>
        <v>0</v>
      </c>
      <c r="AA21" s="2">
        <f t="shared" ca="1" si="2"/>
        <v>0</v>
      </c>
      <c r="AB21" s="2">
        <f t="shared" ca="1" si="2"/>
        <v>0</v>
      </c>
      <c r="AC21" s="2">
        <f t="shared" ca="1" si="2"/>
        <v>0</v>
      </c>
      <c r="AD21" s="2">
        <f t="shared" ca="1" si="2"/>
        <v>0</v>
      </c>
      <c r="AE21" s="2">
        <f t="shared" ca="1" si="2"/>
        <v>0</v>
      </c>
      <c r="AF21" s="2">
        <f t="shared" ca="1" si="2"/>
        <v>0</v>
      </c>
      <c r="AG21" s="2">
        <f t="shared" ca="1" si="2"/>
        <v>0</v>
      </c>
      <c r="AH21" s="2">
        <f t="shared" ca="1" si="2"/>
        <v>0</v>
      </c>
      <c r="AI21" s="2">
        <f t="shared" ca="1" si="2"/>
        <v>0</v>
      </c>
      <c r="AJ21" s="2">
        <f t="shared" ca="1" si="2"/>
        <v>0</v>
      </c>
      <c r="AK21" s="2">
        <f t="shared" ca="1" si="2"/>
        <v>0</v>
      </c>
      <c r="AL21" s="2">
        <f t="shared" ca="1" si="2"/>
        <v>0</v>
      </c>
      <c r="AM21" s="2">
        <f t="shared" ca="1" si="2"/>
        <v>0</v>
      </c>
      <c r="AN21" s="2">
        <f t="shared" ca="1" si="2"/>
        <v>0</v>
      </c>
      <c r="AO21" s="2">
        <f t="shared" ca="1" si="2"/>
        <v>0</v>
      </c>
      <c r="AP21" s="2">
        <f t="shared" ca="1" si="2"/>
        <v>0</v>
      </c>
      <c r="AQ21" s="2">
        <f t="shared" ca="1" si="2"/>
        <v>0</v>
      </c>
      <c r="AR21" s="2">
        <f t="shared" ca="1" si="2"/>
        <v>0</v>
      </c>
      <c r="AS21" s="2">
        <f t="shared" ca="1" si="2"/>
        <v>0</v>
      </c>
      <c r="AT21" s="2">
        <f t="shared" ca="1" si="2"/>
        <v>0</v>
      </c>
      <c r="AU21" s="2">
        <f t="shared" ca="1" si="2"/>
        <v>0</v>
      </c>
      <c r="AV21" s="2">
        <f t="shared" ca="1" si="2"/>
        <v>0</v>
      </c>
      <c r="AW21" s="2">
        <f t="shared" ca="1" si="2"/>
        <v>0</v>
      </c>
      <c r="AX21" s="2">
        <f t="shared" ca="1" si="2"/>
        <v>0</v>
      </c>
      <c r="AY21" s="2">
        <f t="shared" ca="1" si="2"/>
        <v>0</v>
      </c>
      <c r="AZ21" s="2">
        <f t="shared" ca="1" si="2"/>
        <v>0</v>
      </c>
      <c r="BA21" s="2">
        <f t="shared" ca="1" si="2"/>
        <v>0</v>
      </c>
      <c r="BB21" s="2">
        <f t="shared" ca="1" si="2"/>
        <v>0</v>
      </c>
      <c r="BC21" s="2">
        <f t="shared" ca="1" si="2"/>
        <v>0</v>
      </c>
      <c r="BD21" s="2">
        <f t="shared" ca="1" si="2"/>
        <v>0</v>
      </c>
      <c r="BE21" s="2">
        <f t="shared" ca="1" si="2"/>
        <v>0</v>
      </c>
      <c r="BF21" s="2">
        <f t="shared" ca="1" si="2"/>
        <v>0</v>
      </c>
      <c r="BG21" s="2">
        <f t="shared" ca="1" si="2"/>
        <v>0</v>
      </c>
      <c r="BH21" s="2">
        <f t="shared" ca="1" si="2"/>
        <v>0</v>
      </c>
      <c r="BI21" s="2">
        <f t="shared" ca="1" si="2"/>
        <v>0</v>
      </c>
      <c r="BJ21" s="2">
        <f t="shared" ca="1" si="2"/>
        <v>0</v>
      </c>
      <c r="BK21" s="2">
        <f t="shared" ca="1" si="2"/>
        <v>0</v>
      </c>
      <c r="BL21" s="2">
        <f t="shared" ca="1" si="2"/>
        <v>0</v>
      </c>
      <c r="BM21" s="2">
        <f t="shared" ca="1" si="2"/>
        <v>0</v>
      </c>
      <c r="BN21" s="2">
        <f t="shared" ca="1" si="2"/>
        <v>0</v>
      </c>
      <c r="BO21" s="2">
        <f t="shared" ca="1" si="2"/>
        <v>0</v>
      </c>
      <c r="BP21" s="2">
        <f t="shared" ca="1" si="2"/>
        <v>0</v>
      </c>
      <c r="BQ21" s="2">
        <f t="shared" ca="1" si="2"/>
        <v>0</v>
      </c>
    </row>
    <row r="22" spans="2:69" outlineLevel="2">
      <c r="E22" s="52" t="s">
        <v>129</v>
      </c>
      <c r="F22" s="2">
        <f ca="1" xml:space="preserve">  IF( MAX( $J21:$BQ21 ) &gt; 0, 1, 0 )</f>
        <v>0</v>
      </c>
      <c r="M22" s="2"/>
    </row>
    <row r="23" spans="2:69" outlineLevel="1"/>
    <row r="26" spans="2:69">
      <c r="B26" s="28" t="s">
        <v>148</v>
      </c>
    </row>
  </sheetData>
  <conditionalFormatting sqref="F2:F3 F10">
    <cfRule type="cellIs" dxfId="98" priority="1" stopIfTrue="1" operator="notEqual">
      <formula>0</formula>
    </cfRule>
    <cfRule type="cellIs" dxfId="97" priority="2" stopIfTrue="1" operator="equal">
      <formula>""</formula>
    </cfRule>
  </conditionalFormatting>
  <conditionalFormatting sqref="J3:BQ3">
    <cfRule type="cellIs" dxfId="96" priority="8" operator="equal">
      <formula>"PPA ext."</formula>
    </cfRule>
    <cfRule type="cellIs" dxfId="95" priority="9" operator="equal">
      <formula>"Delay"</formula>
    </cfRule>
    <cfRule type="cellIs" dxfId="94" priority="10" operator="equal">
      <formula>"Fin Close"</formula>
    </cfRule>
    <cfRule type="cellIs" dxfId="93" priority="11" stopIfTrue="1" operator="equal">
      <formula>"Construction"</formula>
    </cfRule>
    <cfRule type="cellIs" dxfId="92"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0">
    <tabColor rgb="FF4F81BD"/>
    <outlinePr summaryBelow="0" summaryRight="0"/>
  </sheetPr>
  <dimension ref="A1:P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3" customWidth="1"/>
    <col min="3" max="3" width="1.44140625" style="42" customWidth="1"/>
    <col min="4" max="4" width="1.44140625" style="64" customWidth="1"/>
    <col min="5" max="5" width="30.77734375" bestFit="1" customWidth="1"/>
    <col min="6" max="6" width="20.5546875" bestFit="1" customWidth="1"/>
    <col min="7" max="7" width="13.21875" bestFit="1" customWidth="1"/>
    <col min="8" max="8" width="12.44140625" style="37" bestFit="1" customWidth="1"/>
    <col min="9" max="9" width="3.44140625" customWidth="1"/>
    <col min="10" max="12" width="12.21875" bestFit="1" customWidth="1"/>
    <col min="13" max="14" width="12.44140625" bestFit="1" customWidth="1"/>
    <col min="15" max="16" width="15.109375" customWidth="1"/>
    <col min="17" max="17" width="15.109375" hidden="1" customWidth="1"/>
    <col min="18" max="16384" width="15.109375" hidden="1"/>
  </cols>
  <sheetData>
    <row r="1" spans="1:16" s="63" customFormat="1" ht="25">
      <c r="A1" s="39" t="str">
        <f ca="1" xml:space="preserve"> RIGHT(CELL("filename", A1), LEN(CELL("filename", A1)) - SEARCH("]", CELL("filename", A1)))</f>
        <v>P&amp;L Ann</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f xml:space="preserve"> Time!J$44</f>
        <v>45291</v>
      </c>
      <c r="K2" s="8">
        <f xml:space="preserve"> Time!K$44</f>
        <v>45657</v>
      </c>
      <c r="L2" s="8">
        <f xml:space="preserve"> Time!L$44</f>
        <v>46022</v>
      </c>
      <c r="M2" s="8">
        <f xml:space="preserve"> Time!M$44</f>
        <v>46387</v>
      </c>
      <c r="N2" s="8">
        <f xml:space="preserve"> Time!N$44</f>
        <v>46752</v>
      </c>
      <c r="O2" s="8"/>
      <c r="P2" s="8"/>
    </row>
    <row r="3" spans="1:16" s="32" customFormat="1">
      <c r="A3" s="44"/>
      <c r="B3" s="44"/>
      <c r="C3" s="65"/>
      <c r="D3" s="62"/>
      <c r="E3" s="38" t="s">
        <v>120</v>
      </c>
      <c r="F3" s="45"/>
      <c r="G3" s="51" t="s">
        <v>58</v>
      </c>
      <c r="H3" s="41"/>
      <c r="I3" s="41"/>
      <c r="J3" s="9">
        <f xml:space="preserve"> Time!J$51</f>
        <v>0</v>
      </c>
      <c r="K3" s="9">
        <f xml:space="preserve"> Time!K$51</f>
        <v>0</v>
      </c>
      <c r="L3" s="9">
        <f xml:space="preserve"> Time!L$51</f>
        <v>0</v>
      </c>
      <c r="M3" s="9">
        <f xml:space="preserve"> Time!M$51</f>
        <v>0</v>
      </c>
      <c r="N3" s="9">
        <f xml:space="preserve"> Time!N$51</f>
        <v>0</v>
      </c>
      <c r="O3" s="9"/>
      <c r="P3" s="9"/>
    </row>
    <row r="4" spans="1:16" s="19" customFormat="1">
      <c r="A4" s="44"/>
      <c r="B4" s="44"/>
      <c r="C4" s="65"/>
      <c r="D4" s="62"/>
      <c r="E4" s="20" t="s">
        <v>184</v>
      </c>
      <c r="F4"/>
      <c r="G4"/>
      <c r="H4" s="41"/>
      <c r="I4" s="41"/>
      <c r="J4" s="19">
        <f xml:space="preserve"> Time!J$58</f>
        <v>2023</v>
      </c>
      <c r="K4" s="19">
        <f xml:space="preserve"> Time!K$58</f>
        <v>2024</v>
      </c>
      <c r="L4" s="19">
        <f xml:space="preserve"> Time!L$58</f>
        <v>2025</v>
      </c>
      <c r="M4" s="19">
        <f xml:space="preserve"> Time!M$58</f>
        <v>2026</v>
      </c>
      <c r="N4" s="19">
        <f xml:space="preserve"> Time!N$58</f>
        <v>2027</v>
      </c>
    </row>
    <row r="5" spans="1:16" s="32" customFormat="1">
      <c r="A5" s="44"/>
      <c r="B5" s="44"/>
      <c r="C5" s="65"/>
      <c r="D5" s="62"/>
      <c r="E5" s="20" t="s">
        <v>174</v>
      </c>
      <c r="F5" s="23" t="s">
        <v>141</v>
      </c>
      <c r="G5" s="23" t="s">
        <v>131</v>
      </c>
      <c r="H5" s="23" t="s">
        <v>119</v>
      </c>
      <c r="I5" s="41"/>
      <c r="J5" s="7">
        <f xml:space="preserve"> Time!J$64</f>
        <v>10</v>
      </c>
      <c r="K5" s="7">
        <f xml:space="preserve"> Time!K$64</f>
        <v>22</v>
      </c>
      <c r="L5" s="7">
        <f xml:space="preserve"> Time!L$64</f>
        <v>34</v>
      </c>
      <c r="M5" s="7">
        <f xml:space="preserve"> Time!M$64</f>
        <v>46</v>
      </c>
      <c r="N5" s="7">
        <f xml:space="preserve"> Time!N$64</f>
        <v>58</v>
      </c>
      <c r="O5" s="7"/>
      <c r="P5" s="7"/>
    </row>
    <row r="6" spans="1:16" s="37" customFormat="1">
      <c r="A6" s="23"/>
      <c r="B6" s="23"/>
      <c r="C6" s="42"/>
      <c r="D6" s="69"/>
      <c r="F6" s="23"/>
      <c r="G6" s="23"/>
      <c r="H6" s="23"/>
    </row>
    <row r="8" spans="1:16">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SUMIF( Time!$J182:$BQ182, Time!J$37, Customers!$J17:$BQ17)</f>
        <v>4441.2604499999998</v>
      </c>
      <c r="K8" s="6">
        <f xml:space="preserve"> SUMIF( Time!$J182:$BQ182, Time!K$37, Customers!$J17:$BQ17)</f>
        <v>206274.23535</v>
      </c>
      <c r="L8" s="6">
        <f xml:space="preserve"> SUMIF( Time!$J182:$BQ182, Time!L$37, Customers!$J17:$BQ17)</f>
        <v>647552.77364999999</v>
      </c>
      <c r="M8" s="6">
        <f xml:space="preserve"> SUMIF( Time!$J182:$BQ182, Time!M$37, Customers!$J17:$BQ17)</f>
        <v>888740.84114999999</v>
      </c>
      <c r="N8" s="6">
        <f xml:space="preserve"> SUMIF( Time!$J182:$BQ182, Time!N$37, Customers!$J17:$BQ17)</f>
        <v>1127166.4021500002</v>
      </c>
    </row>
    <row r="9" spans="1:16">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 xml:space="preserve"> SUMIF( Time!$J182:$BQ182, Time!J$37, Expense!$J12:$BQ12)</f>
        <v>-444.12604500000003</v>
      </c>
      <c r="K9" s="6">
        <f xml:space="preserve"> SUMIF( Time!$J182:$BQ182, Time!K$37, Expense!$J12:$BQ12)</f>
        <v>-20627.423534999998</v>
      </c>
      <c r="L9" s="6">
        <f xml:space="preserve"> SUMIF( Time!$J182:$BQ182, Time!L$37, Expense!$J12:$BQ12)</f>
        <v>-64755.277365000002</v>
      </c>
      <c r="M9" s="6">
        <f xml:space="preserve"> SUMIF( Time!$J182:$BQ182, Time!M$37, Expense!$J12:$BQ12)</f>
        <v>-88874.084115000005</v>
      </c>
      <c r="N9" s="6">
        <f xml:space="preserve"> SUMIF( Time!$J182:$BQ182, Time!N$37, Expense!$J12:$BQ12)</f>
        <v>-112716.64021500002</v>
      </c>
    </row>
    <row r="10" spans="1:16">
      <c r="E10" s="10" t="s">
        <v>106</v>
      </c>
      <c r="F10" s="26"/>
      <c r="G10" s="10"/>
      <c r="H10" s="35">
        <f xml:space="preserve"> SUM( J10:BQ10 )</f>
        <v>2586757.9614749998</v>
      </c>
      <c r="I10" s="26"/>
      <c r="J10" s="10">
        <f xml:space="preserve"> SUMIF( Time!$J182:$BQ182, Time!J$37, 'P&amp;L'!$J10:$BQ10)</f>
        <v>3997.1344050000002</v>
      </c>
      <c r="K10" s="10">
        <f xml:space="preserve"> SUMIF( Time!$J182:$BQ182, Time!K$37, 'P&amp;L'!$J10:$BQ10)</f>
        <v>185646.81181499999</v>
      </c>
      <c r="L10" s="10">
        <f xml:space="preserve"> SUMIF( Time!$J182:$BQ182, Time!L$37, 'P&amp;L'!$J10:$BQ10)</f>
        <v>582797.496285</v>
      </c>
      <c r="M10" s="10">
        <f xml:space="preserve"> SUMIF( Time!$J182:$BQ182, Time!M$37, 'P&amp;L'!$J10:$BQ10)</f>
        <v>799866.75703500002</v>
      </c>
      <c r="N10" s="10">
        <f xml:space="preserve"> SUMIF( Time!$J182:$BQ182, Time!N$37, 'P&amp;L'!$J10:$BQ10)</f>
        <v>1014449.7619350001</v>
      </c>
    </row>
    <row r="12" spans="1:16">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 xml:space="preserve"> SUMIF( Time!$J182:$BQ182, Time!J$37, Expense!$J19:$BQ19)</f>
        <v>-197551.5705762388</v>
      </c>
      <c r="K12" s="6">
        <f xml:space="preserve"> SUMIF( Time!$J182:$BQ182, Time!K$37, Expense!$J19:$BQ19)</f>
        <v>-450559.76501527673</v>
      </c>
      <c r="L12" s="6">
        <f xml:space="preserve"> SUMIF( Time!$J182:$BQ182, Time!L$37, Expense!$J19:$BQ19)</f>
        <v>-901109.10937097378</v>
      </c>
      <c r="M12" s="6">
        <f xml:space="preserve"> SUMIF( Time!$J182:$BQ182, Time!M$37, Expense!$J19:$BQ19)</f>
        <v>-1802033.5536352401</v>
      </c>
      <c r="N12" s="6">
        <f xml:space="preserve"> SUMIF( Time!$J182:$BQ182, Time!N$37, Expense!$J19:$BQ19)</f>
        <v>-3603845.4499105043</v>
      </c>
    </row>
    <row r="13" spans="1:16">
      <c r="E13" s="10" t="s">
        <v>107</v>
      </c>
      <c r="F13" s="26"/>
      <c r="G13" s="10"/>
      <c r="H13" s="35">
        <f xml:space="preserve"> SUM( J13:BQ13 )</f>
        <v>-4368341.487033233</v>
      </c>
      <c r="I13" s="26"/>
      <c r="J13" s="10">
        <f xml:space="preserve"> SUMIF( Time!$J182:$BQ182, Time!J$37, 'P&amp;L'!$J13:$BQ13)</f>
        <v>-193554.43617123878</v>
      </c>
      <c r="K13" s="10">
        <f xml:space="preserve"> SUMIF( Time!$J182:$BQ182, Time!K$37, 'P&amp;L'!$J13:$BQ13)</f>
        <v>-264912.95320027665</v>
      </c>
      <c r="L13" s="10">
        <f xml:space="preserve"> SUMIF( Time!$J182:$BQ182, Time!L$37, 'P&amp;L'!$J13:$BQ13)</f>
        <v>-318311.61308597383</v>
      </c>
      <c r="M13" s="10">
        <f xml:space="preserve"> SUMIF( Time!$J182:$BQ182, Time!M$37, 'P&amp;L'!$J13:$BQ13)</f>
        <v>-1002166.7966002399</v>
      </c>
      <c r="N13" s="10">
        <f xml:space="preserve"> SUMIF( Time!$J182:$BQ182, Time!N$37, 'P&amp;L'!$J13:$BQ13)</f>
        <v>-2589395.687975504</v>
      </c>
    </row>
    <row r="15" spans="1:16">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 xml:space="preserve"> SUMIF( Time!$J182:$BQ182, Time!J$37, Assets!$J27:$BQ27)</f>
        <v>0</v>
      </c>
      <c r="K15" s="6">
        <f xml:space="preserve"> SUMIF( Time!$J182:$BQ182, Time!K$37, Assets!$J27:$BQ27)</f>
        <v>0</v>
      </c>
      <c r="L15" s="6">
        <f xml:space="preserve"> SUMIF( Time!$J182:$BQ182, Time!L$37, Assets!$J27:$BQ27)</f>
        <v>0</v>
      </c>
      <c r="M15" s="6">
        <f xml:space="preserve"> SUMIF( Time!$J182:$BQ182, Time!M$37, Assets!$J27:$BQ27)</f>
        <v>0</v>
      </c>
      <c r="N15" s="6">
        <f xml:space="preserve"> SUMIF( Time!$J182:$BQ182, Time!N$37, Assets!$J27:$BQ27)</f>
        <v>0</v>
      </c>
    </row>
    <row r="16" spans="1:16">
      <c r="E16" s="10" t="s">
        <v>108</v>
      </c>
      <c r="F16" s="26"/>
      <c r="G16" s="10"/>
      <c r="H16" s="35">
        <f xml:space="preserve"> SUM( J16:BQ16 )</f>
        <v>-4368341.487033233</v>
      </c>
      <c r="I16" s="26"/>
      <c r="J16" s="10">
        <f xml:space="preserve"> SUMIF( Time!$J182:$BQ182, Time!J$37, 'P&amp;L'!$J16:$BQ16)</f>
        <v>-193554.43617123878</v>
      </c>
      <c r="K16" s="10">
        <f xml:space="preserve"> SUMIF( Time!$J182:$BQ182, Time!K$37, 'P&amp;L'!$J16:$BQ16)</f>
        <v>-264912.95320027665</v>
      </c>
      <c r="L16" s="10">
        <f xml:space="preserve"> SUMIF( Time!$J182:$BQ182, Time!L$37, 'P&amp;L'!$J16:$BQ16)</f>
        <v>-318311.61308597383</v>
      </c>
      <c r="M16" s="10">
        <f xml:space="preserve"> SUMIF( Time!$J182:$BQ182, Time!M$37, 'P&amp;L'!$J16:$BQ16)</f>
        <v>-1002166.7966002399</v>
      </c>
      <c r="N16" s="10">
        <f xml:space="preserve"> SUMIF( Time!$J182:$BQ182, Time!N$37, 'P&amp;L'!$J16:$BQ16)</f>
        <v>-2589395.687975504</v>
      </c>
    </row>
    <row r="18" spans="5:14">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 xml:space="preserve"> SUMIF( Time!$J182:$BQ182, Time!J$37, Financials!$J19:$BQ19)</f>
        <v>0</v>
      </c>
      <c r="K18" s="6">
        <f xml:space="preserve"> SUMIF( Time!$J182:$BQ182, Time!K$37, Financials!$J19:$BQ19)</f>
        <v>0</v>
      </c>
      <c r="L18" s="6">
        <f xml:space="preserve"> SUMIF( Time!$J182:$BQ182, Time!L$37, Financials!$J19:$BQ19)</f>
        <v>0</v>
      </c>
      <c r="M18" s="6">
        <f xml:space="preserve"> SUMIF( Time!$J182:$BQ182, Time!M$37, Financials!$J19:$BQ19)</f>
        <v>0</v>
      </c>
      <c r="N18" s="6">
        <f xml:space="preserve"> SUMIF( Time!$J182:$BQ182, Time!N$37, Financials!$J19:$BQ19)</f>
        <v>0</v>
      </c>
    </row>
    <row r="19" spans="5:14">
      <c r="E19" s="10" t="s">
        <v>169</v>
      </c>
      <c r="F19" s="26"/>
      <c r="G19" s="10"/>
      <c r="H19" s="35">
        <f xml:space="preserve"> SUM( J19:BQ19 )</f>
        <v>-4368341.487033233</v>
      </c>
      <c r="I19" s="26"/>
      <c r="J19" s="10">
        <f xml:space="preserve"> SUMIF( Time!$J182:$BQ182, Time!J$37, 'P&amp;L'!$J19:$BQ19)</f>
        <v>-193554.43617123878</v>
      </c>
      <c r="K19" s="10">
        <f xml:space="preserve"> SUMIF( Time!$J182:$BQ182, Time!K$37, 'P&amp;L'!$J19:$BQ19)</f>
        <v>-264912.95320027665</v>
      </c>
      <c r="L19" s="10">
        <f xml:space="preserve"> SUMIF( Time!$J182:$BQ182, Time!L$37, 'P&amp;L'!$J19:$BQ19)</f>
        <v>-318311.61308597383</v>
      </c>
      <c r="M19" s="10">
        <f xml:space="preserve"> SUMIF( Time!$J182:$BQ182, Time!M$37, 'P&amp;L'!$J19:$BQ19)</f>
        <v>-1002166.7966002399</v>
      </c>
      <c r="N19" s="10">
        <f xml:space="preserve"> SUMIF( Time!$J182:$BQ182, Time!N$37, 'P&amp;L'!$J19:$BQ19)</f>
        <v>-2589395.687975504</v>
      </c>
    </row>
    <row r="21" spans="5:14">
      <c r="E21" s="15" t="str">
        <f xml:space="preserve"> InpS!E$18</f>
        <v>Dividends</v>
      </c>
      <c r="F21" s="15">
        <f xml:space="preserve"> InpS!F$18</f>
        <v>0</v>
      </c>
      <c r="G21" s="15" t="str">
        <f xml:space="preserve"> InpS!G$18</f>
        <v>GBP</v>
      </c>
      <c r="H21" s="31">
        <f xml:space="preserve"> InpS!H$18</f>
        <v>0</v>
      </c>
      <c r="I21" s="15">
        <f xml:space="preserve"> InpS!I$18</f>
        <v>0</v>
      </c>
      <c r="J21" s="6">
        <f xml:space="preserve"> SUMIF( Time!$J182:$BQ182, Time!J$37, InpS!$J18:$BQ18)</f>
        <v>0</v>
      </c>
      <c r="K21" s="6">
        <f xml:space="preserve"> SUMIF( Time!$J182:$BQ182, Time!K$37, InpS!$J18:$BQ18)</f>
        <v>0</v>
      </c>
      <c r="L21" s="6">
        <f xml:space="preserve"> SUMIF( Time!$J182:$BQ182, Time!L$37, InpS!$J18:$BQ18)</f>
        <v>0</v>
      </c>
      <c r="M21" s="6">
        <f xml:space="preserve"> SUMIF( Time!$J182:$BQ182, Time!M$37, InpS!$J18:$BQ18)</f>
        <v>0</v>
      </c>
      <c r="N21" s="6">
        <f xml:space="preserve"> SUMIF( Time!$J182:$BQ182, Time!N$37, InpS!$J18:$BQ18)</f>
        <v>0</v>
      </c>
    </row>
    <row r="22" spans="5:14">
      <c r="E22" s="10" t="s">
        <v>190</v>
      </c>
      <c r="F22" s="26"/>
      <c r="G22" s="10"/>
      <c r="H22" s="35">
        <f xml:space="preserve"> SUM( J22:BQ22 )</f>
        <v>-4368341.487033233</v>
      </c>
      <c r="I22" s="26"/>
      <c r="J22" s="10">
        <f xml:space="preserve"> SUMIF( Time!$J182:$BQ182, Time!J$37, 'P&amp;L'!$J22:$BQ22)</f>
        <v>-193554.43617123878</v>
      </c>
      <c r="K22" s="10">
        <f xml:space="preserve"> SUMIF( Time!$J182:$BQ182, Time!K$37, 'P&amp;L'!$J22:$BQ22)</f>
        <v>-264912.95320027665</v>
      </c>
      <c r="L22" s="10">
        <f xml:space="preserve"> SUMIF( Time!$J182:$BQ182, Time!L$37, 'P&amp;L'!$J22:$BQ22)</f>
        <v>-318311.61308597383</v>
      </c>
      <c r="M22" s="10">
        <f xml:space="preserve"> SUMIF( Time!$J182:$BQ182, Time!M$37, 'P&amp;L'!$J22:$BQ22)</f>
        <v>-1002166.7966002399</v>
      </c>
      <c r="N22" s="10">
        <f xml:space="preserve"> SUMIF( Time!$J182:$BQ182, Time!N$37, 'P&amp;L'!$J22:$BQ22)</f>
        <v>-2589395.687975504</v>
      </c>
    </row>
  </sheetData>
  <conditionalFormatting sqref="F2:F3">
    <cfRule type="cellIs" dxfId="91" priority="1" stopIfTrue="1" operator="notEqual">
      <formula>0</formula>
    </cfRule>
    <cfRule type="cellIs" dxfId="90" priority="2" stopIfTrue="1" operator="equal">
      <formula>""</formula>
    </cfRule>
  </conditionalFormatting>
  <conditionalFormatting sqref="J3:P3">
    <cfRule type="cellIs" dxfId="89" priority="3" operator="equal">
      <formula>"PPA ext."</formula>
    </cfRule>
    <cfRule type="cellIs" dxfId="88" priority="4" operator="equal">
      <formula>"Delay"</formula>
    </cfRule>
    <cfRule type="cellIs" dxfId="87" priority="5" operator="equal">
      <formula>"Fin Close"</formula>
    </cfRule>
    <cfRule type="cellIs" dxfId="86" priority="6" stopIfTrue="1" operator="equal">
      <formula>"Construction"</formula>
    </cfRule>
    <cfRule type="cellIs" dxfId="85"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1">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23.33203125" bestFit="1" customWidth="1"/>
    <col min="6" max="6" width="20.5546875" bestFit="1" customWidth="1"/>
    <col min="7" max="7" width="13.21875" bestFit="1" customWidth="1"/>
    <col min="8" max="8" width="7.6640625" style="37" bestFit="1" customWidth="1"/>
    <col min="9" max="9" width="3.44140625" customWidth="1"/>
    <col min="10" max="12" width="12.21875" bestFit="1" customWidth="1"/>
    <col min="13" max="14" width="12.44140625" bestFit="1" customWidth="1"/>
    <col min="15" max="16" width="15.109375" customWidth="1"/>
  </cols>
  <sheetData>
    <row r="1" spans="1:16" s="63" customFormat="1" ht="25">
      <c r="A1" s="39" t="str">
        <f ca="1" xml:space="preserve"> RIGHT(CELL("filename", A1), LEN(CELL("filename", A1)) - SEARCH("]", CELL("filename", A1)))</f>
        <v>Balance Sheet Ann</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f xml:space="preserve"> Time!J$44</f>
        <v>45291</v>
      </c>
      <c r="K2" s="8">
        <f xml:space="preserve"> Time!K$44</f>
        <v>45657</v>
      </c>
      <c r="L2" s="8">
        <f xml:space="preserve"> Time!L$44</f>
        <v>46022</v>
      </c>
      <c r="M2" s="8">
        <f xml:space="preserve"> Time!M$44</f>
        <v>46387</v>
      </c>
      <c r="N2" s="8">
        <f xml:space="preserve"> Time!N$44</f>
        <v>46752</v>
      </c>
      <c r="O2" s="8"/>
      <c r="P2" s="8"/>
    </row>
    <row r="3" spans="1:16" s="32" customFormat="1">
      <c r="A3" s="44"/>
      <c r="B3" s="44"/>
      <c r="C3" s="65"/>
      <c r="D3" s="62"/>
      <c r="E3" s="38" t="s">
        <v>120</v>
      </c>
      <c r="F3" s="45"/>
      <c r="G3" s="51" t="s">
        <v>58</v>
      </c>
      <c r="H3" s="41"/>
      <c r="I3" s="41"/>
      <c r="J3" s="9">
        <f xml:space="preserve"> Time!J$51</f>
        <v>0</v>
      </c>
      <c r="K3" s="9">
        <f xml:space="preserve"> Time!K$51</f>
        <v>0</v>
      </c>
      <c r="L3" s="9">
        <f xml:space="preserve"> Time!L$51</f>
        <v>0</v>
      </c>
      <c r="M3" s="9">
        <f xml:space="preserve"> Time!M$51</f>
        <v>0</v>
      </c>
      <c r="N3" s="9">
        <f xml:space="preserve"> Time!N$51</f>
        <v>0</v>
      </c>
      <c r="O3" s="9"/>
      <c r="P3" s="9"/>
    </row>
    <row r="4" spans="1:16" s="19" customFormat="1">
      <c r="A4" s="44"/>
      <c r="B4" s="44"/>
      <c r="C4" s="65"/>
      <c r="D4" s="62"/>
      <c r="E4" s="20" t="s">
        <v>184</v>
      </c>
      <c r="F4"/>
      <c r="G4"/>
      <c r="H4" s="41"/>
      <c r="I4" s="41"/>
      <c r="J4" s="19">
        <f xml:space="preserve"> Time!J$58</f>
        <v>2023</v>
      </c>
      <c r="K4" s="19">
        <f xml:space="preserve"> Time!K$58</f>
        <v>2024</v>
      </c>
      <c r="L4" s="19">
        <f xml:space="preserve"> Time!L$58</f>
        <v>2025</v>
      </c>
      <c r="M4" s="19">
        <f xml:space="preserve"> Time!M$58</f>
        <v>2026</v>
      </c>
      <c r="N4" s="19">
        <f xml:space="preserve"> Time!N$58</f>
        <v>2027</v>
      </c>
    </row>
    <row r="5" spans="1:16" s="32" customFormat="1">
      <c r="A5" s="44"/>
      <c r="B5" s="44"/>
      <c r="C5" s="65"/>
      <c r="D5" s="62"/>
      <c r="E5" s="20" t="s">
        <v>174</v>
      </c>
      <c r="F5" s="23" t="s">
        <v>141</v>
      </c>
      <c r="G5" s="23" t="s">
        <v>131</v>
      </c>
      <c r="H5" s="23" t="s">
        <v>119</v>
      </c>
      <c r="I5" s="41"/>
      <c r="J5" s="7">
        <f xml:space="preserve"> Time!J$64</f>
        <v>10</v>
      </c>
      <c r="K5" s="7">
        <f xml:space="preserve"> Time!K$64</f>
        <v>22</v>
      </c>
      <c r="L5" s="7">
        <f xml:space="preserve"> Time!L$64</f>
        <v>34</v>
      </c>
      <c r="M5" s="7">
        <f xml:space="preserve"> Time!M$64</f>
        <v>46</v>
      </c>
      <c r="N5" s="7">
        <f xml:space="preserve"> Time!N$64</f>
        <v>58</v>
      </c>
      <c r="O5" s="7"/>
      <c r="P5" s="7"/>
    </row>
    <row r="6" spans="1:16" s="37" customFormat="1">
      <c r="A6" s="23"/>
      <c r="B6" s="23"/>
      <c r="C6" s="42"/>
      <c r="D6" s="69"/>
      <c r="F6" s="23"/>
      <c r="G6" s="23"/>
      <c r="H6" s="23"/>
    </row>
    <row r="8" spans="1:16">
      <c r="E8" s="15" t="str">
        <f xml:space="preserve"> Assets!E$20</f>
        <v>Fixed Assets</v>
      </c>
      <c r="F8" s="15">
        <f xml:space="preserve"> Assets!F$20</f>
        <v>0</v>
      </c>
      <c r="G8" s="15" t="str">
        <f xml:space="preserve"> Assets!G$20</f>
        <v>GBP</v>
      </c>
      <c r="H8" s="31">
        <f xml:space="preserve"> Assets!H$20</f>
        <v>0</v>
      </c>
      <c r="I8" s="15">
        <f xml:space="preserve"> Assets!I$20</f>
        <v>0</v>
      </c>
      <c r="J8" s="6">
        <f xml:space="preserve"> SUMIF( Time!$J189:$BQ189, Time!J$37, Assets!$J20:$BQ20)</f>
        <v>0</v>
      </c>
      <c r="K8" s="6">
        <f xml:space="preserve"> SUMIF( Time!$J189:$BQ189, Time!K$37, Assets!$J20:$BQ20)</f>
        <v>0</v>
      </c>
      <c r="L8" s="6">
        <f xml:space="preserve"> SUMIF( Time!$J189:$BQ189, Time!L$37, Assets!$J20:$BQ20)</f>
        <v>0</v>
      </c>
      <c r="M8" s="6">
        <f xml:space="preserve"> SUMIF( Time!$J189:$BQ189, Time!M$37, Assets!$J20:$BQ20)</f>
        <v>0</v>
      </c>
      <c r="N8" s="6">
        <f xml:space="preserve"> SUMIF( Time!$J189:$BQ189, Time!N$37, Assets!$J20:$BQ20)</f>
        <v>0</v>
      </c>
    </row>
    <row r="9" spans="1:16">
      <c r="E9" s="10" t="s">
        <v>50</v>
      </c>
      <c r="F9" s="26"/>
      <c r="G9" s="10"/>
      <c r="H9" s="35"/>
      <c r="I9" s="26"/>
      <c r="J9" s="10">
        <f xml:space="preserve"> SUMIF( Time!$J189:$BQ189, Time!J$37, 'Balance Sheet'!$J9:$BQ9)</f>
        <v>0</v>
      </c>
      <c r="K9" s="10">
        <f xml:space="preserve"> SUMIF( Time!$J189:$BQ189, Time!K$37, 'Balance Sheet'!$J9:$BQ9)</f>
        <v>0</v>
      </c>
      <c r="L9" s="10">
        <f xml:space="preserve"> SUMIF( Time!$J189:$BQ189, Time!L$37, 'Balance Sheet'!$J9:$BQ9)</f>
        <v>0</v>
      </c>
      <c r="M9" s="10">
        <f xml:space="preserve"> SUMIF( Time!$J189:$BQ189, Time!M$37, 'Balance Sheet'!$J9:$BQ9)</f>
        <v>0</v>
      </c>
      <c r="N9" s="10">
        <f xml:space="preserve"> SUMIF( Time!$J189:$BQ189, Time!N$37, 'Balance Sheet'!$J9:$BQ9)</f>
        <v>0</v>
      </c>
    </row>
    <row r="11" spans="1:16">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 xml:space="preserve"> SUMIF( Time!$J189:$BQ189, Time!J$37, 'Working capital'!$J36:$BQ36)</f>
        <v>1615.0038</v>
      </c>
      <c r="K11" s="6">
        <f ca="1" xml:space="preserve"> SUMIF( Time!$J189:$BQ189, Time!K$37, 'Working capital'!$J36:$BQ36)</f>
        <v>32555.076600000008</v>
      </c>
      <c r="L11" s="6">
        <f ca="1" xml:space="preserve"> SUMIF( Time!$J189:$BQ189, Time!L$37, 'Working capital'!$J36:$BQ36)</f>
        <v>64961.402849999991</v>
      </c>
      <c r="M11" s="6">
        <f ca="1" xml:space="preserve"> SUMIF( Time!$J189:$BQ189, Time!M$37, 'Working capital'!$J36:$BQ36)</f>
        <v>82386.443850000011</v>
      </c>
      <c r="N11" s="6">
        <f ca="1" xml:space="preserve"> SUMIF( Time!$J189:$BQ189, Time!N$37, 'Working capital'!$J36:$BQ36)</f>
        <v>104486.49584999998</v>
      </c>
    </row>
    <row r="12" spans="1:16">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 xml:space="preserve"> SUMIF( Time!$J189:$BQ189, Time!J$37, 'Working capital'!$J28:$BQ28)</f>
        <v>-25448.347357521718</v>
      </c>
      <c r="K12" s="6">
        <f ca="1" xml:space="preserve"> SUMIF( Time!$J189:$BQ189, Time!K$37, 'Working capital'!$J28:$BQ28)</f>
        <v>-53841.027487117935</v>
      </c>
      <c r="L12" s="6">
        <f ca="1" xml:space="preserve"> SUMIF( Time!$J189:$BQ189, Time!L$37, 'Working capital'!$J28:$BQ28)</f>
        <v>-107659.30260370651</v>
      </c>
      <c r="M12" s="6">
        <f ca="1" xml:space="preserve"> SUMIF( Time!$J189:$BQ189, Time!M$37, 'Working capital'!$J28:$BQ28)</f>
        <v>-210557.08675557334</v>
      </c>
      <c r="N12" s="6">
        <f ca="1" xml:space="preserve"> SUMIF( Time!$J189:$BQ189, Time!N$37, 'Working capital'!$J28:$BQ28)</f>
        <v>-415076.07244753663</v>
      </c>
    </row>
    <row r="13" spans="1:16">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 xml:space="preserve"> SUMIF( Time!$J189:$BQ189, Time!J$37, Financials!$J13:$BQ13)</f>
        <v>-169721.09261371705</v>
      </c>
      <c r="K13" s="6">
        <f ca="1" xml:space="preserve"> SUMIF( Time!$J189:$BQ189, Time!K$37, Financials!$J13:$BQ13)</f>
        <v>-437181.43848439754</v>
      </c>
      <c r="L13" s="6">
        <f ca="1" xml:space="preserve"> SUMIF( Time!$J189:$BQ189, Time!L$37, Financials!$J13:$BQ13)</f>
        <v>-734081.10270378285</v>
      </c>
      <c r="M13" s="6">
        <f ca="1" xml:space="preserve"> SUMIF( Time!$J189:$BQ189, Time!M$37, Financials!$J13:$BQ13)</f>
        <v>-1650775.1561521559</v>
      </c>
      <c r="N13" s="6">
        <f ca="1" xml:space="preserve"> SUMIF( Time!$J189:$BQ189, Time!N$37, Financials!$J13:$BQ13)</f>
        <v>-4057751.9104356971</v>
      </c>
    </row>
    <row r="14" spans="1:16">
      <c r="E14" s="10" t="s">
        <v>116</v>
      </c>
      <c r="F14" s="26"/>
      <c r="G14" s="10"/>
      <c r="H14" s="35"/>
      <c r="I14" s="26"/>
      <c r="J14" s="10">
        <f ca="1" xml:space="preserve"> SUMIF( Time!$J189:$BQ189, Time!J$37, 'Balance Sheet'!$J14:$BQ14)</f>
        <v>-193554.43617123878</v>
      </c>
      <c r="K14" s="10">
        <f ca="1" xml:space="preserve"> SUMIF( Time!$J189:$BQ189, Time!K$37, 'Balance Sheet'!$J14:$BQ14)</f>
        <v>-458467.38937151548</v>
      </c>
      <c r="L14" s="10">
        <f ca="1" xml:space="preserve"> SUMIF( Time!$J189:$BQ189, Time!L$37, 'Balance Sheet'!$J14:$BQ14)</f>
        <v>-776779.00245748938</v>
      </c>
      <c r="M14" s="10">
        <f ca="1" xml:space="preserve"> SUMIF( Time!$J189:$BQ189, Time!M$37, 'Balance Sheet'!$J14:$BQ14)</f>
        <v>-1778945.7990577293</v>
      </c>
      <c r="N14" s="10">
        <f ca="1" xml:space="preserve"> SUMIF( Time!$J189:$BQ189, Time!N$37, 'Balance Sheet'!$J14:$BQ14)</f>
        <v>-4368341.487033234</v>
      </c>
    </row>
    <row r="16" spans="1:16">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 xml:space="preserve"> SUMIF( Time!$J189:$BQ189, Time!J$37, Financials!$J25:$BQ25)</f>
        <v>-193554.43617123878</v>
      </c>
      <c r="K16" s="6">
        <f ca="1" xml:space="preserve"> SUMIF( Time!$J189:$BQ189, Time!K$37, Financials!$J25:$BQ25)</f>
        <v>-458467.38937151548</v>
      </c>
      <c r="L16" s="6">
        <f ca="1" xml:space="preserve"> SUMIF( Time!$J189:$BQ189, Time!L$37, Financials!$J25:$BQ25)</f>
        <v>-776779.00245748938</v>
      </c>
      <c r="M16" s="6">
        <f ca="1" xml:space="preserve"> SUMIF( Time!$J189:$BQ189, Time!M$37, Financials!$J25:$BQ25)</f>
        <v>-1778945.7990577293</v>
      </c>
      <c r="N16" s="6">
        <f ca="1" xml:space="preserve"> SUMIF( Time!$J189:$BQ189, Time!N$37, Financials!$J25:$BQ25)</f>
        <v>-4368341.487033234</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 xml:space="preserve"> SUMIF( Time!$J189:$BQ189, Time!J$37, Financials!$J40:$BQ40)</f>
        <v>0</v>
      </c>
      <c r="K17" s="6">
        <f xml:space="preserve"> SUMIF( Time!$J189:$BQ189, Time!K$37, Financials!$J40:$BQ40)</f>
        <v>0</v>
      </c>
      <c r="L17" s="6">
        <f xml:space="preserve"> SUMIF( Time!$J189:$BQ189, Time!L$37, Financials!$J40:$BQ40)</f>
        <v>0</v>
      </c>
      <c r="M17" s="6">
        <f xml:space="preserve"> SUMIF( Time!$J189:$BQ189, Time!M$37, Financials!$J40:$BQ40)</f>
        <v>0</v>
      </c>
      <c r="N17" s="6">
        <f xml:space="preserve"> SUMIF( Time!$J189:$BQ189, Time!N$37, Financials!$J40:$BQ40)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 xml:space="preserve"> SUMIF( Time!$J189:$BQ189, Time!J$37, Financials!$J33:$BQ33)</f>
        <v>-193554.43617123878</v>
      </c>
      <c r="K18" s="6">
        <f xml:space="preserve"> SUMIF( Time!$J189:$BQ189, Time!K$37, Financials!$J33:$BQ33)</f>
        <v>-458467.38937151548</v>
      </c>
      <c r="L18" s="6">
        <f xml:space="preserve"> SUMIF( Time!$J189:$BQ189, Time!L$37, Financials!$J33:$BQ33)</f>
        <v>-776779.00245748938</v>
      </c>
      <c r="M18" s="6">
        <f xml:space="preserve"> SUMIF( Time!$J189:$BQ189, Time!M$37, Financials!$J33:$BQ33)</f>
        <v>-1778945.7990577293</v>
      </c>
      <c r="N18" s="6">
        <f xml:space="preserve"> SUMIF( Time!$J189:$BQ189, Time!N$37, Financials!$J33:$BQ33)</f>
        <v>-4368341.487033233</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 xml:space="preserve"> SUMIF( Time!$J189:$BQ189, Time!J$37, Financials!$J45:$BQ45)</f>
        <v>-193554.43617123878</v>
      </c>
      <c r="K19" s="14">
        <f xml:space="preserve"> SUMIF( Time!$J189:$BQ189, Time!K$37, Financials!$J45:$BQ45)</f>
        <v>-458467.38937151548</v>
      </c>
      <c r="L19" s="14">
        <f xml:space="preserve"> SUMIF( Time!$J189:$BQ189, Time!L$37, Financials!$J45:$BQ45)</f>
        <v>-776779.00245748938</v>
      </c>
      <c r="M19" s="14">
        <f xml:space="preserve"> SUMIF( Time!$J189:$BQ189, Time!M$37, Financials!$J45:$BQ45)</f>
        <v>-1778945.7990577293</v>
      </c>
      <c r="N19" s="14">
        <f xml:space="preserve"> SUMIF( Time!$J189:$BQ189, Time!N$37, Financials!$J45:$BQ45)</f>
        <v>-4368341.487033233</v>
      </c>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2:F3">
    <cfRule type="cellIs" dxfId="84" priority="1" stopIfTrue="1" operator="notEqual">
      <formula>0</formula>
    </cfRule>
    <cfRule type="cellIs" dxfId="83" priority="2" stopIfTrue="1" operator="equal">
      <formula>""</formula>
    </cfRule>
  </conditionalFormatting>
  <conditionalFormatting sqref="J3:P3">
    <cfRule type="cellIs" dxfId="82" priority="3" operator="equal">
      <formula>"PPA ext."</formula>
    </cfRule>
    <cfRule type="cellIs" dxfId="81" priority="4" operator="equal">
      <formula>"Delay"</formula>
    </cfRule>
    <cfRule type="cellIs" dxfId="80" priority="5" operator="equal">
      <formula>"Fin Close"</formula>
    </cfRule>
    <cfRule type="cellIs" dxfId="79" priority="6" stopIfTrue="1" operator="equal">
      <formula>"Construction"</formula>
    </cfRule>
    <cfRule type="cellIs" dxfId="78"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2">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31.5546875" bestFit="1" customWidth="1"/>
    <col min="6" max="6" width="20.5546875" bestFit="1" customWidth="1"/>
    <col min="7" max="7" width="13.21875" bestFit="1" customWidth="1"/>
    <col min="8" max="8" width="12.44140625" style="37" bestFit="1" customWidth="1"/>
    <col min="9" max="9" width="3.44140625" customWidth="1"/>
    <col min="10" max="12" width="12.21875" bestFit="1" customWidth="1"/>
    <col min="13" max="14" width="12.44140625" bestFit="1" customWidth="1"/>
    <col min="15" max="16" width="15.109375" customWidth="1"/>
  </cols>
  <sheetData>
    <row r="1" spans="1:16" s="63" customFormat="1" ht="25">
      <c r="A1" s="39" t="str">
        <f ca="1" xml:space="preserve"> RIGHT(CELL("filename", A1), LEN(CELL("filename", A1)) - SEARCH("]", CELL("filename", A1)))</f>
        <v>Cashflow Ann</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f xml:space="preserve"> Time!J$44</f>
        <v>45291</v>
      </c>
      <c r="K2" s="8">
        <f xml:space="preserve"> Time!K$44</f>
        <v>45657</v>
      </c>
      <c r="L2" s="8">
        <f xml:space="preserve"> Time!L$44</f>
        <v>46022</v>
      </c>
      <c r="M2" s="8">
        <f xml:space="preserve"> Time!M$44</f>
        <v>46387</v>
      </c>
      <c r="N2" s="8">
        <f xml:space="preserve"> Time!N$44</f>
        <v>46752</v>
      </c>
      <c r="O2" s="8"/>
      <c r="P2" s="8"/>
    </row>
    <row r="3" spans="1:16" s="32" customFormat="1">
      <c r="A3" s="44"/>
      <c r="B3" s="44"/>
      <c r="C3" s="65"/>
      <c r="D3" s="62"/>
      <c r="E3" s="38" t="s">
        <v>120</v>
      </c>
      <c r="F3" s="45"/>
      <c r="G3" s="51" t="s">
        <v>58</v>
      </c>
      <c r="H3" s="41"/>
      <c r="I3" s="41"/>
      <c r="J3" s="9">
        <f xml:space="preserve"> Time!J$51</f>
        <v>0</v>
      </c>
      <c r="K3" s="9">
        <f xml:space="preserve"> Time!K$51</f>
        <v>0</v>
      </c>
      <c r="L3" s="9">
        <f xml:space="preserve"> Time!L$51</f>
        <v>0</v>
      </c>
      <c r="M3" s="9">
        <f xml:space="preserve"> Time!M$51</f>
        <v>0</v>
      </c>
      <c r="N3" s="9">
        <f xml:space="preserve"> Time!N$51</f>
        <v>0</v>
      </c>
      <c r="O3" s="9"/>
      <c r="P3" s="9"/>
    </row>
    <row r="4" spans="1:16" s="19" customFormat="1">
      <c r="A4" s="44"/>
      <c r="B4" s="44"/>
      <c r="C4" s="65"/>
      <c r="D4" s="62"/>
      <c r="E4" s="20" t="s">
        <v>184</v>
      </c>
      <c r="F4"/>
      <c r="G4"/>
      <c r="H4" s="41"/>
      <c r="I4" s="41"/>
      <c r="J4" s="19">
        <f xml:space="preserve"> Time!J$58</f>
        <v>2023</v>
      </c>
      <c r="K4" s="19">
        <f xml:space="preserve"> Time!K$58</f>
        <v>2024</v>
      </c>
      <c r="L4" s="19">
        <f xml:space="preserve"> Time!L$58</f>
        <v>2025</v>
      </c>
      <c r="M4" s="19">
        <f xml:space="preserve"> Time!M$58</f>
        <v>2026</v>
      </c>
      <c r="N4" s="19">
        <f xml:space="preserve"> Time!N$58</f>
        <v>2027</v>
      </c>
    </row>
    <row r="5" spans="1:16" s="32" customFormat="1">
      <c r="A5" s="44"/>
      <c r="B5" s="44"/>
      <c r="C5" s="65"/>
      <c r="D5" s="62"/>
      <c r="E5" s="20" t="s">
        <v>174</v>
      </c>
      <c r="F5" s="23" t="s">
        <v>141</v>
      </c>
      <c r="G5" s="23" t="s">
        <v>131</v>
      </c>
      <c r="H5" s="23" t="s">
        <v>119</v>
      </c>
      <c r="I5" s="41"/>
      <c r="J5" s="7">
        <f xml:space="preserve"> Time!J$64</f>
        <v>10</v>
      </c>
      <c r="K5" s="7">
        <f xml:space="preserve"> Time!K$64</f>
        <v>22</v>
      </c>
      <c r="L5" s="7">
        <f xml:space="preserve"> Time!L$64</f>
        <v>34</v>
      </c>
      <c r="M5" s="7">
        <f xml:space="preserve"> Time!M$64</f>
        <v>46</v>
      </c>
      <c r="N5" s="7">
        <f xml:space="preserve"> Time!N$64</f>
        <v>58</v>
      </c>
      <c r="O5" s="7"/>
      <c r="P5" s="7"/>
    </row>
    <row r="6" spans="1:16" s="37" customFormat="1">
      <c r="A6" s="23"/>
      <c r="B6" s="23"/>
      <c r="C6" s="42"/>
      <c r="D6" s="69"/>
      <c r="F6" s="23"/>
      <c r="G6" s="23"/>
      <c r="H6" s="23"/>
    </row>
    <row r="8" spans="1:16">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SUMIF( Time!$J182:$BQ182, Time!J$37, 'Working capital'!$J10:$BQ10)</f>
        <v>2826.2566500000003</v>
      </c>
      <c r="K8" s="6">
        <f ca="1" xml:space="preserve"> SUMIF( Time!$J182:$BQ182, Time!K$37, 'Working capital'!$J10:$BQ10)</f>
        <v>175334.16254999998</v>
      </c>
      <c r="L8" s="6">
        <f ca="1" xml:space="preserve"> SUMIF( Time!$J182:$BQ182, Time!L$37, 'Working capital'!$J10:$BQ10)</f>
        <v>615146.44740000006</v>
      </c>
      <c r="M8" s="6">
        <f ca="1" xml:space="preserve"> SUMIF( Time!$J182:$BQ182, Time!M$37, 'Working capital'!$J10:$BQ10)</f>
        <v>871315.80014999991</v>
      </c>
      <c r="N8" s="6">
        <f ca="1" xml:space="preserve"> SUMIF( Time!$J182:$BQ182, Time!N$37, 'Working capital'!$J10:$BQ10)</f>
        <v>1105066.3501500001</v>
      </c>
    </row>
    <row r="9" spans="1:16">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 xml:space="preserve"> SUMIF( Time!$J182:$BQ182, Time!J$37, 'Working capital'!$J17:$BQ17)</f>
        <v>-172547.34926371707</v>
      </c>
      <c r="K9" s="6">
        <f ca="1" xml:space="preserve"> SUMIF( Time!$J182:$BQ182, Time!K$37, 'Working capital'!$J17:$BQ17)</f>
        <v>-442794.50842068042</v>
      </c>
      <c r="L9" s="6">
        <f ca="1" xml:space="preserve"> SUMIF( Time!$J182:$BQ182, Time!L$37, 'Working capital'!$J17:$BQ17)</f>
        <v>-912046.11161938519</v>
      </c>
      <c r="M9" s="6">
        <f ca="1" xml:space="preserve"> SUMIF( Time!$J182:$BQ182, Time!M$37, 'Working capital'!$J17:$BQ17)</f>
        <v>-1788009.8535983735</v>
      </c>
      <c r="N9" s="6">
        <f ca="1" xml:space="preserve"> SUMIF( Time!$J182:$BQ182, Time!N$37, 'Working capital'!$J17:$BQ17)</f>
        <v>-3512043.1044335412</v>
      </c>
    </row>
    <row r="10" spans="1:16">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 xml:space="preserve"> SUMIF( Time!$J182:$BQ182, Time!J$37, Financials!$J19:$BQ19)</f>
        <v>0</v>
      </c>
      <c r="K10" s="6">
        <f xml:space="preserve"> SUMIF( Time!$J182:$BQ182, Time!K$37, Financials!$J19:$BQ19)</f>
        <v>0</v>
      </c>
      <c r="L10" s="6">
        <f xml:space="preserve"> SUMIF( Time!$J182:$BQ182, Time!L$37, Financials!$J19:$BQ19)</f>
        <v>0</v>
      </c>
      <c r="M10" s="6">
        <f xml:space="preserve"> SUMIF( Time!$J182:$BQ182, Time!M$37, Financials!$J19:$BQ19)</f>
        <v>0</v>
      </c>
      <c r="N10" s="6">
        <f xml:space="preserve"> SUMIF( Time!$J182:$BQ182, Time!N$37, Financials!$J19:$BQ19)</f>
        <v>0</v>
      </c>
    </row>
    <row r="11" spans="1:16">
      <c r="E11" s="10" t="s">
        <v>109</v>
      </c>
      <c r="F11" s="26"/>
      <c r="G11" s="10"/>
      <c r="H11" s="35">
        <f ca="1" xml:space="preserve"> SUM( J11:BQ11 )</f>
        <v>-4057751.9104356966</v>
      </c>
      <c r="I11" s="26"/>
      <c r="J11" s="10">
        <f ca="1" xml:space="preserve"> SUMIF( Time!$J182:$BQ182, Time!J$37, Cashflow!$J11:$BQ11)</f>
        <v>-169721.09261371705</v>
      </c>
      <c r="K11" s="10">
        <f ca="1" xml:space="preserve"> SUMIF( Time!$J182:$BQ182, Time!K$37, Cashflow!$J11:$BQ11)</f>
        <v>-267460.34587068041</v>
      </c>
      <c r="L11" s="10">
        <f ca="1" xml:space="preserve"> SUMIF( Time!$J182:$BQ182, Time!L$37, Cashflow!$J11:$BQ11)</f>
        <v>-296899.66421938525</v>
      </c>
      <c r="M11" s="10">
        <f ca="1" xml:space="preserve"> SUMIF( Time!$J182:$BQ182, Time!M$37, Cashflow!$J11:$BQ11)</f>
        <v>-916694.0534483731</v>
      </c>
      <c r="N11" s="10">
        <f ca="1" xml:space="preserve"> SUMIF( Time!$J182:$BQ182, Time!N$37, Cashflow!$J11:$BQ11)</f>
        <v>-2406976.7542835409</v>
      </c>
    </row>
    <row r="13" spans="1:16">
      <c r="E13" s="15" t="str">
        <f xml:space="preserve"> InpS!E$14</f>
        <v>Capex</v>
      </c>
      <c r="F13" s="15">
        <f xml:space="preserve"> InpS!F$14</f>
        <v>0</v>
      </c>
      <c r="G13" s="15" t="str">
        <f xml:space="preserve"> InpS!G$14</f>
        <v>GBP</v>
      </c>
      <c r="H13" s="31">
        <f xml:space="preserve"> InpS!H$14</f>
        <v>0</v>
      </c>
      <c r="I13" s="15">
        <f xml:space="preserve"> InpS!I$14</f>
        <v>0</v>
      </c>
      <c r="J13" s="6">
        <f xml:space="preserve"> SUMIF( Time!$J182:$BQ182, Time!J$37, InpS!$J14:$BQ14)</f>
        <v>0</v>
      </c>
      <c r="K13" s="6">
        <f xml:space="preserve"> SUMIF( Time!$J182:$BQ182, Time!K$37, InpS!$J14:$BQ14)</f>
        <v>0</v>
      </c>
      <c r="L13" s="6">
        <f xml:space="preserve"> SUMIF( Time!$J182:$BQ182, Time!L$37, InpS!$J14:$BQ14)</f>
        <v>0</v>
      </c>
      <c r="M13" s="6">
        <f xml:space="preserve"> SUMIF( Time!$J182:$BQ182, Time!M$37, InpS!$J14:$BQ14)</f>
        <v>0</v>
      </c>
      <c r="N13" s="6">
        <f xml:space="preserve"> SUMIF( Time!$J182:$BQ182, Time!N$37, InpS!$J14:$BQ14)</f>
        <v>0</v>
      </c>
    </row>
    <row r="14" spans="1:16">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SUMIF( Time!$J182:$BQ182, Time!J$37, InpS!$J17:$BQ17)</f>
        <v>0</v>
      </c>
      <c r="K14" s="6">
        <f xml:space="preserve"> SUMIF( Time!$J182:$BQ182, Time!K$37, InpS!$J17:$BQ17)</f>
        <v>0</v>
      </c>
      <c r="L14" s="6">
        <f xml:space="preserve"> SUMIF( Time!$J182:$BQ182, Time!L$37, InpS!$J17:$BQ17)</f>
        <v>0</v>
      </c>
      <c r="M14" s="6">
        <f xml:space="preserve"> SUMIF( Time!$J182:$BQ182, Time!M$37, InpS!$J17:$BQ17)</f>
        <v>0</v>
      </c>
      <c r="N14" s="6">
        <f xml:space="preserve"> SUMIF( Time!$J182:$BQ182, Time!N$37, InpS!$J17:$BQ17)</f>
        <v>0</v>
      </c>
    </row>
    <row r="15" spans="1:16">
      <c r="E15" s="10" t="s">
        <v>157</v>
      </c>
      <c r="F15" s="26"/>
      <c r="G15" s="10"/>
      <c r="H15" s="35">
        <f ca="1" xml:space="preserve"> SUM( J15:BQ15 )</f>
        <v>-4057751.9104356966</v>
      </c>
      <c r="I15" s="26"/>
      <c r="J15" s="10">
        <f ca="1" xml:space="preserve"> SUMIF( Time!$J182:$BQ182, Time!J$37, Cashflow!$J15:$BQ15)</f>
        <v>-169721.09261371705</v>
      </c>
      <c r="K15" s="10">
        <f ca="1" xml:space="preserve"> SUMIF( Time!$J182:$BQ182, Time!K$37, Cashflow!$J15:$BQ15)</f>
        <v>-267460.34587068041</v>
      </c>
      <c r="L15" s="10">
        <f ca="1" xml:space="preserve"> SUMIF( Time!$J182:$BQ182, Time!L$37, Cashflow!$J15:$BQ15)</f>
        <v>-296899.66421938525</v>
      </c>
      <c r="M15" s="10">
        <f ca="1" xml:space="preserve"> SUMIF( Time!$J182:$BQ182, Time!M$37, Cashflow!$J15:$BQ15)</f>
        <v>-916694.0534483731</v>
      </c>
      <c r="N15" s="10">
        <f ca="1" xml:space="preserve"> SUMIF( Time!$J182:$BQ182, Time!N$37, Cashflow!$J15:$BQ15)</f>
        <v>-2406976.7542835409</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SUMIF( Time!$J182:$BQ182, Time!J$37, InpS!$J18:$BQ18)</f>
        <v>0</v>
      </c>
      <c r="K17" s="6">
        <f xml:space="preserve"> SUMIF( Time!$J182:$BQ182, Time!K$37, InpS!$J18:$BQ18)</f>
        <v>0</v>
      </c>
      <c r="L17" s="6">
        <f xml:space="preserve"> SUMIF( Time!$J182:$BQ182, Time!L$37, InpS!$J18:$BQ18)</f>
        <v>0</v>
      </c>
      <c r="M17" s="6">
        <f xml:space="preserve"> SUMIF( Time!$J182:$BQ182, Time!M$37, InpS!$J18:$BQ18)</f>
        <v>0</v>
      </c>
      <c r="N17" s="6">
        <f xml:space="preserve"> SUMIF( Time!$J182:$BQ182, Time!N$37, InpS!$J18:$BQ18)</f>
        <v>0</v>
      </c>
    </row>
    <row r="18" spans="5:16384">
      <c r="E18" s="59" t="s">
        <v>60</v>
      </c>
      <c r="F18" s="50"/>
      <c r="G18" s="59"/>
      <c r="H18" s="59">
        <f ca="1" xml:space="preserve"> SUM( J18:BQ18 )</f>
        <v>-4057751.9104356966</v>
      </c>
      <c r="I18" s="50"/>
      <c r="J18" s="14">
        <f ca="1" xml:space="preserve"> SUMIF( Time!$J182:$BQ182, Time!J$37, Cashflow!$J18:$BQ18)</f>
        <v>-169721.09261371705</v>
      </c>
      <c r="K18" s="14">
        <f ca="1" xml:space="preserve"> SUMIF( Time!$J182:$BQ182, Time!K$37, Cashflow!$J18:$BQ18)</f>
        <v>-267460.34587068041</v>
      </c>
      <c r="L18" s="14">
        <f ca="1" xml:space="preserve"> SUMIF( Time!$J182:$BQ182, Time!L$37, Cashflow!$J18:$BQ18)</f>
        <v>-296899.66421938525</v>
      </c>
      <c r="M18" s="14">
        <f ca="1" xml:space="preserve"> SUMIF( Time!$J182:$BQ182, Time!M$37, Cashflow!$J18:$BQ18)</f>
        <v>-916694.0534483731</v>
      </c>
      <c r="N18" s="14">
        <f ca="1" xml:space="preserve"> SUMIF( Time!$J182:$BQ182, Time!N$37, Cashflow!$J18:$BQ18)</f>
        <v>-2406976.7542835409</v>
      </c>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2:F3">
    <cfRule type="cellIs" dxfId="77" priority="1" stopIfTrue="1" operator="notEqual">
      <formula>0</formula>
    </cfRule>
    <cfRule type="cellIs" dxfId="76" priority="2" stopIfTrue="1" operator="equal">
      <formula>""</formula>
    </cfRule>
  </conditionalFormatting>
  <conditionalFormatting sqref="J3:P3">
    <cfRule type="cellIs" dxfId="75" priority="3" operator="equal">
      <formula>"PPA ext."</formula>
    </cfRule>
    <cfRule type="cellIs" dxfId="74" priority="4" operator="equal">
      <formula>"Delay"</formula>
    </cfRule>
    <cfRule type="cellIs" dxfId="73" priority="5" operator="equal">
      <formula>"Fin Close"</formula>
    </cfRule>
    <cfRule type="cellIs" dxfId="72" priority="6" stopIfTrue="1" operator="equal">
      <formula>"Construction"</formula>
    </cfRule>
    <cfRule type="cellIs" dxfId="71"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3">
    <tabColor rgb="FF4F81BD"/>
    <outlinePr summaryBelow="0" summaryRight="0"/>
  </sheetPr>
  <dimension ref="A1:BQ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3" customWidth="1"/>
    <col min="3" max="3" width="1.44140625" style="42" customWidth="1"/>
    <col min="4" max="4" width="1.44140625" style="64" customWidth="1"/>
    <col min="5" max="5" width="30.77734375" bestFit="1" customWidth="1"/>
    <col min="6" max="6" width="20.5546875" bestFit="1" customWidth="1"/>
    <col min="7" max="7" width="13.21875" bestFit="1" customWidth="1"/>
    <col min="8" max="8" width="12.44140625" style="37" bestFit="1" customWidth="1"/>
    <col min="9" max="9" width="3.44140625" customWidth="1"/>
    <col min="10" max="10" width="12" bestFit="1" customWidth="1"/>
    <col min="11" max="11" width="11.77734375" bestFit="1" customWidth="1"/>
    <col min="12" max="12" width="12.33203125" bestFit="1" customWidth="1"/>
    <col min="13" max="13" width="12.109375" bestFit="1" customWidth="1"/>
    <col min="14" max="14" width="11.21875" bestFit="1" customWidth="1"/>
    <col min="15" max="15" width="12.33203125" bestFit="1" customWidth="1"/>
    <col min="16" max="16" width="12.21875" bestFit="1" customWidth="1"/>
    <col min="17" max="17" width="11.77734375" bestFit="1" customWidth="1"/>
    <col min="18" max="18" width="12.33203125" bestFit="1" customWidth="1"/>
    <col min="19" max="19" width="12.21875" bestFit="1" customWidth="1"/>
    <col min="20" max="20" width="11.88671875" bestFit="1" customWidth="1"/>
    <col min="21" max="21" width="12.109375" bestFit="1" customWidth="1"/>
    <col min="22" max="22" width="12" bestFit="1" customWidth="1"/>
    <col min="23" max="23" width="11.77734375" bestFit="1" customWidth="1"/>
    <col min="24" max="24" width="12.33203125" bestFit="1" customWidth="1"/>
    <col min="25" max="25" width="12.109375" bestFit="1" customWidth="1"/>
    <col min="26" max="26" width="11.21875" bestFit="1" customWidth="1"/>
    <col min="27" max="27" width="12.33203125" bestFit="1" customWidth="1"/>
    <col min="28" max="28" width="12.21875" bestFit="1" customWidth="1"/>
    <col min="29" max="29" width="11.77734375" bestFit="1" customWidth="1"/>
    <col min="30" max="30" width="12.33203125" bestFit="1" customWidth="1"/>
    <col min="31" max="31" width="12.21875" bestFit="1" customWidth="1"/>
    <col min="32" max="32" width="11.88671875" bestFit="1" customWidth="1"/>
    <col min="33" max="33" width="12.109375" bestFit="1" customWidth="1"/>
    <col min="34" max="34" width="12" bestFit="1" customWidth="1"/>
    <col min="35" max="35" width="11.77734375" bestFit="1" customWidth="1"/>
    <col min="36" max="36" width="12.33203125" bestFit="1" customWidth="1"/>
    <col min="37" max="37" width="12.109375" bestFit="1" customWidth="1"/>
    <col min="38" max="38" width="11.21875" bestFit="1" customWidth="1"/>
    <col min="39" max="39" width="12.33203125" bestFit="1" customWidth="1"/>
    <col min="40" max="40" width="12.21875" bestFit="1" customWidth="1"/>
    <col min="41" max="41" width="11.77734375" bestFit="1" customWidth="1"/>
    <col min="42" max="42" width="12.33203125" bestFit="1" customWidth="1"/>
    <col min="43" max="43" width="12.21875" bestFit="1" customWidth="1"/>
    <col min="44" max="44" width="11.88671875" bestFit="1" customWidth="1"/>
    <col min="45" max="45" width="12.109375" bestFit="1" customWidth="1"/>
    <col min="46" max="46" width="12" bestFit="1" customWidth="1"/>
    <col min="47" max="47" width="11.77734375" bestFit="1" customWidth="1"/>
    <col min="48" max="48" width="12.33203125" bestFit="1" customWidth="1"/>
    <col min="49" max="49" width="12.109375" bestFit="1" customWidth="1"/>
    <col min="50" max="50" width="11.21875" bestFit="1" customWidth="1"/>
    <col min="51" max="51" width="12.33203125" bestFit="1" customWidth="1"/>
    <col min="52" max="52" width="12.21875" bestFit="1" customWidth="1"/>
    <col min="53" max="53" width="11.77734375" bestFit="1" customWidth="1"/>
    <col min="54" max="54" width="12.33203125" bestFit="1" customWidth="1"/>
    <col min="55" max="55" width="12.21875" bestFit="1" customWidth="1"/>
    <col min="56" max="56" width="11.88671875" bestFit="1" customWidth="1"/>
    <col min="57" max="57" width="12.109375" bestFit="1" customWidth="1"/>
    <col min="58" max="58" width="12" bestFit="1" customWidth="1"/>
    <col min="59" max="59" width="11.77734375" bestFit="1" customWidth="1"/>
    <col min="60" max="60" width="12.33203125" bestFit="1" customWidth="1"/>
    <col min="61" max="61" width="12.109375" bestFit="1" customWidth="1"/>
    <col min="62" max="62" width="11.21875" bestFit="1" customWidth="1"/>
    <col min="63" max="63" width="12.33203125" bestFit="1" customWidth="1"/>
    <col min="64" max="64" width="12.21875" bestFit="1" customWidth="1"/>
    <col min="65" max="65" width="11.77734375" bestFit="1" customWidth="1"/>
    <col min="66" max="66" width="12.33203125" bestFit="1" customWidth="1"/>
    <col min="67" max="67" width="12.21875" bestFit="1" customWidth="1"/>
    <col min="68" max="68" width="11.88671875" bestFit="1" customWidth="1"/>
    <col min="69" max="69" width="12.109375" bestFit="1" customWidth="1"/>
    <col min="70" max="70" width="15.109375" hidden="1" customWidth="1"/>
    <col min="71" max="16384" width="15.109375" hidden="1"/>
  </cols>
  <sheetData>
    <row r="1" spans="1:69" s="63" customFormat="1" ht="25">
      <c r="A1" s="39" t="str">
        <f ca="1" xml:space="preserve"> RIGHT(CELL("filename", A1), LEN(CELL("filename", A1)) - SEARCH("]", CELL("filename", A1)))</f>
        <v>P&amp;L</v>
      </c>
      <c r="B1" s="67"/>
      <c r="C1" s="66"/>
      <c r="D1" s="68"/>
      <c r="F1" s="46" t="str">
        <f>HYPERLINK("#Contents!A1","Go to contents")</f>
        <v>Go to contents</v>
      </c>
      <c r="H1" s="43"/>
      <c r="J1" s="43"/>
    </row>
    <row r="2" spans="1:69" s="49" customFormat="1">
      <c r="A2" s="44"/>
      <c r="B2" s="44"/>
      <c r="C2" s="65"/>
      <c r="D2" s="62"/>
      <c r="E2" s="20" t="s">
        <v>183</v>
      </c>
      <c r="F2" s="45">
        <f ca="1" xml:space="preserve"> 'Model Checks and Alerts'!F11</f>
        <v>0</v>
      </c>
      <c r="G2" s="51" t="s">
        <v>82</v>
      </c>
      <c r="H2" s="41"/>
      <c r="I2" s="41"/>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44"/>
      <c r="B3" s="44"/>
      <c r="C3" s="65"/>
      <c r="D3" s="62"/>
      <c r="E3" s="38" t="s">
        <v>120</v>
      </c>
      <c r="F3" s="45"/>
      <c r="G3" s="51" t="s">
        <v>58</v>
      </c>
      <c r="H3" s="41"/>
      <c r="I3" s="41"/>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44"/>
      <c r="B4" s="44"/>
      <c r="C4" s="65"/>
      <c r="D4" s="62"/>
      <c r="E4" s="20" t="s">
        <v>184</v>
      </c>
      <c r="F4"/>
      <c r="G4"/>
      <c r="H4" s="41"/>
      <c r="I4" s="41"/>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44"/>
      <c r="B5" s="44"/>
      <c r="C5" s="65"/>
      <c r="D5" s="62"/>
      <c r="E5" s="20" t="s">
        <v>174</v>
      </c>
      <c r="F5" s="23" t="s">
        <v>141</v>
      </c>
      <c r="G5" s="23" t="s">
        <v>131</v>
      </c>
      <c r="H5" s="23" t="s">
        <v>119</v>
      </c>
      <c r="I5" s="41"/>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7" customFormat="1">
      <c r="A6" s="23"/>
      <c r="B6" s="23"/>
      <c r="C6" s="42"/>
      <c r="D6" s="69"/>
      <c r="F6" s="23"/>
      <c r="G6" s="23"/>
      <c r="H6" s="23"/>
    </row>
    <row r="8" spans="1:69">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Customers!J$17</f>
        <v>0</v>
      </c>
      <c r="K8" s="6">
        <f xml:space="preserve"> Customers!K$17</f>
        <v>0</v>
      </c>
      <c r="L8" s="6">
        <f xml:space="preserve"> Customers!L$17</f>
        <v>0</v>
      </c>
      <c r="M8" s="6">
        <f xml:space="preserve"> Customers!M$17</f>
        <v>0</v>
      </c>
      <c r="N8" s="6">
        <f xml:space="preserve"> Customers!N$17</f>
        <v>212.50050000000002</v>
      </c>
      <c r="O8" s="6">
        <f xml:space="preserve"> Customers!O$17</f>
        <v>318.75074999999998</v>
      </c>
      <c r="P8" s="6">
        <f xml:space="preserve"> Customers!P$17</f>
        <v>488.75115</v>
      </c>
      <c r="Q8" s="6">
        <f xml:space="preserve"> Customers!Q$17</f>
        <v>722.50170000000003</v>
      </c>
      <c r="R8" s="6">
        <f xml:space="preserve"> Customers!R$17</f>
        <v>1083.7525500000002</v>
      </c>
      <c r="S8" s="6">
        <f xml:space="preserve"> Customers!S$17</f>
        <v>1615.0038</v>
      </c>
      <c r="T8" s="6">
        <f xml:space="preserve"> Customers!T$17</f>
        <v>2422.5057000000002</v>
      </c>
      <c r="U8" s="6">
        <f xml:space="preserve"> Customers!U$17</f>
        <v>3633.7585499999996</v>
      </c>
      <c r="V8" s="6">
        <f xml:space="preserve"> Customers!V$17</f>
        <v>5440.0128000000004</v>
      </c>
      <c r="W8" s="6">
        <f xml:space="preserve"> Customers!W$17</f>
        <v>8160.0192000000006</v>
      </c>
      <c r="X8" s="6">
        <f xml:space="preserve"> Customers!X$17</f>
        <v>12261.278850000001</v>
      </c>
      <c r="Y8" s="6">
        <f xml:space="preserve"> Customers!Y$17</f>
        <v>18381.293249999999</v>
      </c>
      <c r="Z8" s="6">
        <f xml:space="preserve"> Customers!Z$17</f>
        <v>20208.797549999999</v>
      </c>
      <c r="AA8" s="6">
        <f xml:space="preserve"> Customers!AA$17</f>
        <v>22248.802350000002</v>
      </c>
      <c r="AB8" s="6">
        <f xml:space="preserve"> Customers!AB$17</f>
        <v>24458.807550000001</v>
      </c>
      <c r="AC8" s="6">
        <f xml:space="preserve"> Customers!AC$17</f>
        <v>26902.563299999998</v>
      </c>
      <c r="AD8" s="6">
        <f xml:space="preserve"> Customers!AD$17</f>
        <v>29601.319649999998</v>
      </c>
      <c r="AE8" s="6">
        <f xml:space="preserve"> Customers!AE$17</f>
        <v>32555.0766</v>
      </c>
      <c r="AF8" s="6">
        <f xml:space="preserve"> Customers!AF$17</f>
        <v>35827.584300000002</v>
      </c>
      <c r="AG8" s="6">
        <f xml:space="preserve"> Customers!AG$17</f>
        <v>39397.592700000008</v>
      </c>
      <c r="AH8" s="6">
        <f xml:space="preserve"> Customers!AH$17</f>
        <v>43350.101999999999</v>
      </c>
      <c r="AI8" s="6">
        <f xml:space="preserve"> Customers!AI$17</f>
        <v>47685.112200000003</v>
      </c>
      <c r="AJ8" s="6">
        <f xml:space="preserve"> Customers!AJ$17</f>
        <v>52445.123400000004</v>
      </c>
      <c r="AK8" s="6">
        <f xml:space="preserve"> Customers!AK$17</f>
        <v>57693.885750000001</v>
      </c>
      <c r="AL8" s="6">
        <f xml:space="preserve"> Customers!AL$17</f>
        <v>58841.388449999999</v>
      </c>
      <c r="AM8" s="6">
        <f xml:space="preserve"> Customers!AM$17</f>
        <v>60010.141200000005</v>
      </c>
      <c r="AN8" s="6">
        <f xml:space="preserve"> Customers!AN$17</f>
        <v>61221.394050000003</v>
      </c>
      <c r="AO8" s="6">
        <f xml:space="preserve"> Customers!AO$17</f>
        <v>62432.646899999992</v>
      </c>
      <c r="AP8" s="6">
        <f xml:space="preserve"> Customers!AP$17</f>
        <v>63686.399849999994</v>
      </c>
      <c r="AQ8" s="6">
        <f xml:space="preserve"> Customers!AQ$17</f>
        <v>64961.402849999999</v>
      </c>
      <c r="AR8" s="6">
        <f xml:space="preserve"> Customers!AR$17</f>
        <v>66257.655899999998</v>
      </c>
      <c r="AS8" s="6">
        <f xml:space="preserve"> Customers!AS$17</f>
        <v>67596.409050000002</v>
      </c>
      <c r="AT8" s="6">
        <f xml:space="preserve"> Customers!AT$17</f>
        <v>68935.162199999992</v>
      </c>
      <c r="AU8" s="6">
        <f xml:space="preserve"> Customers!AU$17</f>
        <v>70316.415450000015</v>
      </c>
      <c r="AV8" s="6">
        <f xml:space="preserve"> Customers!AV$17</f>
        <v>71718.918750000012</v>
      </c>
      <c r="AW8" s="6">
        <f xml:space="preserve"> Customers!AW$17</f>
        <v>73163.922150000013</v>
      </c>
      <c r="AX8" s="6">
        <f xml:space="preserve"> Customers!AX$17</f>
        <v>74630.175600000002</v>
      </c>
      <c r="AY8" s="6">
        <f xml:space="preserve"> Customers!AY$17</f>
        <v>76117.679099999994</v>
      </c>
      <c r="AZ8" s="6">
        <f xml:space="preserve"> Customers!AZ$17</f>
        <v>77647.682700000005</v>
      </c>
      <c r="BA8" s="6">
        <f xml:space="preserve"> Customers!BA$17</f>
        <v>79198.936349999989</v>
      </c>
      <c r="BB8" s="6">
        <f xml:space="preserve"> Customers!BB$17</f>
        <v>80771.440050000005</v>
      </c>
      <c r="BC8" s="6">
        <f xml:space="preserve"> Customers!BC$17</f>
        <v>82386.443849999996</v>
      </c>
      <c r="BD8" s="6">
        <f xml:space="preserve"> Customers!BD$17</f>
        <v>84043.947750000007</v>
      </c>
      <c r="BE8" s="6">
        <f xml:space="preserve"> Customers!BE$17</f>
        <v>85722.701700000005</v>
      </c>
      <c r="BF8" s="6">
        <f xml:space="preserve"> Customers!BF$17</f>
        <v>87443.955750000008</v>
      </c>
      <c r="BG8" s="6">
        <f xml:space="preserve"> Customers!BG$17</f>
        <v>89186.459849999999</v>
      </c>
      <c r="BH8" s="6">
        <f xml:space="preserve"> Customers!BH$17</f>
        <v>90971.464049999995</v>
      </c>
      <c r="BI8" s="6">
        <f xml:space="preserve"> Customers!BI$17</f>
        <v>92777.718299999993</v>
      </c>
      <c r="BJ8" s="6">
        <f xml:space="preserve"> Customers!BJ$17</f>
        <v>94647.722700000013</v>
      </c>
      <c r="BK8" s="6">
        <f xml:space="preserve"> Customers!BK$17</f>
        <v>96538.977150000006</v>
      </c>
      <c r="BL8" s="6">
        <f xml:space="preserve"> Customers!BL$17</f>
        <v>98472.731700000004</v>
      </c>
      <c r="BM8" s="6">
        <f xml:space="preserve"> Customers!BM$17</f>
        <v>100427.7363</v>
      </c>
      <c r="BN8" s="6">
        <f xml:space="preserve"> Customers!BN$17</f>
        <v>102446.49105000001</v>
      </c>
      <c r="BO8" s="6">
        <f xml:space="preserve"> Customers!BO$17</f>
        <v>104486.49584999999</v>
      </c>
      <c r="BP8" s="6">
        <f xml:space="preserve"> Customers!BP$17</f>
        <v>106590.25080000001</v>
      </c>
      <c r="BQ8" s="6">
        <f xml:space="preserve"> Customers!BQ$17</f>
        <v>108715.2558</v>
      </c>
    </row>
    <row r="9" spans="1:69">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Expense!J$12</f>
        <v>0</v>
      </c>
      <c r="K9" s="6">
        <f>Expense!K$12</f>
        <v>0</v>
      </c>
      <c r="L9" s="6">
        <f>Expense!L$12</f>
        <v>0</v>
      </c>
      <c r="M9" s="6">
        <f>Expense!M$12</f>
        <v>0</v>
      </c>
      <c r="N9" s="6">
        <f>Expense!N$12</f>
        <v>-21.250050000000002</v>
      </c>
      <c r="O9" s="6">
        <f>Expense!O$12</f>
        <v>-31.875074999999999</v>
      </c>
      <c r="P9" s="6">
        <f>Expense!P$12</f>
        <v>-48.875115000000001</v>
      </c>
      <c r="Q9" s="6">
        <f>Expense!Q$12</f>
        <v>-72.250170000000011</v>
      </c>
      <c r="R9" s="6">
        <f>Expense!R$12</f>
        <v>-108.37525500000002</v>
      </c>
      <c r="S9" s="6">
        <f>Expense!S$12</f>
        <v>-161.50038000000001</v>
      </c>
      <c r="T9" s="6">
        <f>Expense!T$12</f>
        <v>-242.25057000000004</v>
      </c>
      <c r="U9" s="6">
        <f>Expense!U$12</f>
        <v>-363.375855</v>
      </c>
      <c r="V9" s="6">
        <f>Expense!V$12</f>
        <v>-544.00128000000007</v>
      </c>
      <c r="W9" s="6">
        <f>Expense!W$12</f>
        <v>-816.00192000000015</v>
      </c>
      <c r="X9" s="6">
        <f>Expense!X$12</f>
        <v>-1226.1278850000001</v>
      </c>
      <c r="Y9" s="6">
        <f>Expense!Y$12</f>
        <v>-1838.1293249999999</v>
      </c>
      <c r="Z9" s="6">
        <f>Expense!Z$12</f>
        <v>-2020.8797549999999</v>
      </c>
      <c r="AA9" s="6">
        <f>Expense!AA$12</f>
        <v>-2224.8802350000001</v>
      </c>
      <c r="AB9" s="6">
        <f>Expense!AB$12</f>
        <v>-2445.8807550000001</v>
      </c>
      <c r="AC9" s="6">
        <f>Expense!AC$12</f>
        <v>-2690.2563300000002</v>
      </c>
      <c r="AD9" s="6">
        <f>Expense!AD$12</f>
        <v>-2960.131965</v>
      </c>
      <c r="AE9" s="6">
        <f>Expense!AE$12</f>
        <v>-3255.5076600000002</v>
      </c>
      <c r="AF9" s="6">
        <f>Expense!AF$12</f>
        <v>-3582.7584300000003</v>
      </c>
      <c r="AG9" s="6">
        <f>Expense!AG$12</f>
        <v>-3939.7592700000009</v>
      </c>
      <c r="AH9" s="6">
        <f>Expense!AH$12</f>
        <v>-4335.0101999999997</v>
      </c>
      <c r="AI9" s="6">
        <f>Expense!AI$12</f>
        <v>-4768.5112200000003</v>
      </c>
      <c r="AJ9" s="6">
        <f>Expense!AJ$12</f>
        <v>-5244.5123400000011</v>
      </c>
      <c r="AK9" s="6">
        <f>Expense!AK$12</f>
        <v>-5769.3885750000009</v>
      </c>
      <c r="AL9" s="6">
        <f>Expense!AL$12</f>
        <v>-5884.1388450000004</v>
      </c>
      <c r="AM9" s="6">
        <f>Expense!AM$12</f>
        <v>-6001.0141200000007</v>
      </c>
      <c r="AN9" s="6">
        <f>Expense!AN$12</f>
        <v>-6122.1394050000008</v>
      </c>
      <c r="AO9" s="6">
        <f>Expense!AO$12</f>
        <v>-6243.26469</v>
      </c>
      <c r="AP9" s="6">
        <f>Expense!AP$12</f>
        <v>-6368.6399849999998</v>
      </c>
      <c r="AQ9" s="6">
        <f>Expense!AQ$12</f>
        <v>-6496.1402850000004</v>
      </c>
      <c r="AR9" s="6">
        <f>Expense!AR$12</f>
        <v>-6625.76559</v>
      </c>
      <c r="AS9" s="6">
        <f>Expense!AS$12</f>
        <v>-6759.6409050000002</v>
      </c>
      <c r="AT9" s="6">
        <f>Expense!AT$12</f>
        <v>-6893.5162199999995</v>
      </c>
      <c r="AU9" s="6">
        <f>Expense!AU$12</f>
        <v>-7031.6415450000022</v>
      </c>
      <c r="AV9" s="6">
        <f>Expense!AV$12</f>
        <v>-7171.8918750000012</v>
      </c>
      <c r="AW9" s="6">
        <f>Expense!AW$12</f>
        <v>-7316.3922150000017</v>
      </c>
      <c r="AX9" s="6">
        <f>Expense!AX$12</f>
        <v>-7463.0175600000002</v>
      </c>
      <c r="AY9" s="6">
        <f>Expense!AY$12</f>
        <v>-7611.7679099999996</v>
      </c>
      <c r="AZ9" s="6">
        <f>Expense!AZ$12</f>
        <v>-7764.7682700000005</v>
      </c>
      <c r="BA9" s="6">
        <f>Expense!BA$12</f>
        <v>-7919.8936349999994</v>
      </c>
      <c r="BB9" s="6">
        <f>Expense!BB$12</f>
        <v>-8077.144005000001</v>
      </c>
      <c r="BC9" s="6">
        <f>Expense!BC$12</f>
        <v>-8238.6443849999996</v>
      </c>
      <c r="BD9" s="6">
        <f>Expense!BD$12</f>
        <v>-8404.3947750000007</v>
      </c>
      <c r="BE9" s="6">
        <f>Expense!BE$12</f>
        <v>-8572.2701700000016</v>
      </c>
      <c r="BF9" s="6">
        <f>Expense!BF$12</f>
        <v>-8744.3955750000005</v>
      </c>
      <c r="BG9" s="6">
        <f>Expense!BG$12</f>
        <v>-8918.645985000001</v>
      </c>
      <c r="BH9" s="6">
        <f>Expense!BH$12</f>
        <v>-9097.1464049999995</v>
      </c>
      <c r="BI9" s="6">
        <f>Expense!BI$12</f>
        <v>-9277.7718299999997</v>
      </c>
      <c r="BJ9" s="6">
        <f>Expense!BJ$12</f>
        <v>-9464.7722700000013</v>
      </c>
      <c r="BK9" s="6">
        <f>Expense!BK$12</f>
        <v>-9653.897715000001</v>
      </c>
      <c r="BL9" s="6">
        <f>Expense!BL$12</f>
        <v>-9847.2731700000004</v>
      </c>
      <c r="BM9" s="6">
        <f>Expense!BM$12</f>
        <v>-10042.773630000002</v>
      </c>
      <c r="BN9" s="6">
        <f>Expense!BN$12</f>
        <v>-10244.649105000002</v>
      </c>
      <c r="BO9" s="6">
        <f>Expense!BO$12</f>
        <v>-10448.649584999999</v>
      </c>
      <c r="BP9" s="6">
        <f>Expense!BP$12</f>
        <v>-10659.025080000001</v>
      </c>
      <c r="BQ9" s="6">
        <f>Expense!BQ$12</f>
        <v>-10871.525580000001</v>
      </c>
    </row>
    <row r="10" spans="1:69">
      <c r="E10" s="10" t="s">
        <v>106</v>
      </c>
      <c r="F10" s="26"/>
      <c r="G10" s="10"/>
      <c r="H10" s="35">
        <f xml:space="preserve"> SUM( J10:BQ10 )</f>
        <v>2780532.9174149996</v>
      </c>
      <c r="I10" s="26"/>
      <c r="J10" s="10">
        <f t="shared" ref="J10:BQ10" si="0" xml:space="preserve"> SUM( J8:J9 )</f>
        <v>0</v>
      </c>
      <c r="K10" s="10">
        <f t="shared" si="0"/>
        <v>0</v>
      </c>
      <c r="L10" s="10">
        <f t="shared" si="0"/>
        <v>0</v>
      </c>
      <c r="M10" s="10">
        <f t="shared" si="0"/>
        <v>0</v>
      </c>
      <c r="N10" s="10">
        <f t="shared" si="0"/>
        <v>191.25045</v>
      </c>
      <c r="O10" s="10">
        <f t="shared" si="0"/>
        <v>286.875675</v>
      </c>
      <c r="P10" s="10">
        <f t="shared" si="0"/>
        <v>439.876035</v>
      </c>
      <c r="Q10" s="10">
        <f t="shared" si="0"/>
        <v>650.25153</v>
      </c>
      <c r="R10" s="10">
        <f t="shared" si="0"/>
        <v>975.37729500000012</v>
      </c>
      <c r="S10" s="10">
        <f t="shared" si="0"/>
        <v>1453.50342</v>
      </c>
      <c r="T10" s="10">
        <f t="shared" si="0"/>
        <v>2180.25513</v>
      </c>
      <c r="U10" s="10">
        <f t="shared" si="0"/>
        <v>3270.3826949999993</v>
      </c>
      <c r="V10" s="10">
        <f t="shared" si="0"/>
        <v>4896.01152</v>
      </c>
      <c r="W10" s="10">
        <f t="shared" si="0"/>
        <v>7344.01728</v>
      </c>
      <c r="X10" s="10">
        <f t="shared" si="0"/>
        <v>11035.150965000001</v>
      </c>
      <c r="Y10" s="10">
        <f t="shared" si="0"/>
        <v>16543.163925000001</v>
      </c>
      <c r="Z10" s="10">
        <f t="shared" si="0"/>
        <v>18187.917795000001</v>
      </c>
      <c r="AA10" s="10">
        <f t="shared" si="0"/>
        <v>20023.922115000001</v>
      </c>
      <c r="AB10" s="10">
        <f t="shared" si="0"/>
        <v>22012.926794999999</v>
      </c>
      <c r="AC10" s="10">
        <f t="shared" si="0"/>
        <v>24212.306969999998</v>
      </c>
      <c r="AD10" s="10">
        <f t="shared" si="0"/>
        <v>26641.187684999997</v>
      </c>
      <c r="AE10" s="10">
        <f t="shared" si="0"/>
        <v>29299.568940000001</v>
      </c>
      <c r="AF10" s="10">
        <f t="shared" si="0"/>
        <v>32244.825870000001</v>
      </c>
      <c r="AG10" s="10">
        <f t="shared" si="0"/>
        <v>35457.833430000006</v>
      </c>
      <c r="AH10" s="10">
        <f t="shared" si="0"/>
        <v>39015.091800000002</v>
      </c>
      <c r="AI10" s="10">
        <f t="shared" si="0"/>
        <v>42916.600980000003</v>
      </c>
      <c r="AJ10" s="10">
        <f t="shared" si="0"/>
        <v>47200.611060000003</v>
      </c>
      <c r="AK10" s="10">
        <f t="shared" si="0"/>
        <v>51924.497174999997</v>
      </c>
      <c r="AL10" s="10">
        <f t="shared" si="0"/>
        <v>52957.249604999997</v>
      </c>
      <c r="AM10" s="10">
        <f t="shared" si="0"/>
        <v>54009.127080000006</v>
      </c>
      <c r="AN10" s="10">
        <f t="shared" si="0"/>
        <v>55099.254645000001</v>
      </c>
      <c r="AO10" s="10">
        <f t="shared" si="0"/>
        <v>56189.382209999996</v>
      </c>
      <c r="AP10" s="10">
        <f t="shared" si="0"/>
        <v>57317.759864999993</v>
      </c>
      <c r="AQ10" s="10">
        <f t="shared" si="0"/>
        <v>58465.262564999997</v>
      </c>
      <c r="AR10" s="10">
        <f t="shared" si="0"/>
        <v>59631.890309999995</v>
      </c>
      <c r="AS10" s="10">
        <f t="shared" si="0"/>
        <v>60836.768145000002</v>
      </c>
      <c r="AT10" s="10">
        <f t="shared" si="0"/>
        <v>62041.645979999994</v>
      </c>
      <c r="AU10" s="10">
        <f t="shared" si="0"/>
        <v>63284.773905000009</v>
      </c>
      <c r="AV10" s="10">
        <f t="shared" si="0"/>
        <v>64547.02687500001</v>
      </c>
      <c r="AW10" s="10">
        <f t="shared" si="0"/>
        <v>65847.529935000013</v>
      </c>
      <c r="AX10" s="10">
        <f t="shared" si="0"/>
        <v>67167.158040000009</v>
      </c>
      <c r="AY10" s="10">
        <f t="shared" si="0"/>
        <v>68505.911189999999</v>
      </c>
      <c r="AZ10" s="10">
        <f t="shared" si="0"/>
        <v>69882.914430000004</v>
      </c>
      <c r="BA10" s="10">
        <f t="shared" si="0"/>
        <v>71279.042714999989</v>
      </c>
      <c r="BB10" s="10">
        <f t="shared" si="0"/>
        <v>72694.29604500001</v>
      </c>
      <c r="BC10" s="10">
        <f t="shared" si="0"/>
        <v>74147.799464999989</v>
      </c>
      <c r="BD10" s="10">
        <f t="shared" si="0"/>
        <v>75639.552974999999</v>
      </c>
      <c r="BE10" s="10">
        <f t="shared" si="0"/>
        <v>77150.431530000002</v>
      </c>
      <c r="BF10" s="10">
        <f t="shared" si="0"/>
        <v>78699.560175000006</v>
      </c>
      <c r="BG10" s="10">
        <f t="shared" si="0"/>
        <v>80267.813865000004</v>
      </c>
      <c r="BH10" s="10">
        <f t="shared" si="0"/>
        <v>81874.317645000003</v>
      </c>
      <c r="BI10" s="10">
        <f t="shared" si="0"/>
        <v>83499.946469999995</v>
      </c>
      <c r="BJ10" s="10">
        <f t="shared" si="0"/>
        <v>85182.950430000012</v>
      </c>
      <c r="BK10" s="10">
        <f t="shared" si="0"/>
        <v>86885.079435000007</v>
      </c>
      <c r="BL10" s="10">
        <f t="shared" si="0"/>
        <v>88625.458530000004</v>
      </c>
      <c r="BM10" s="10">
        <f t="shared" si="0"/>
        <v>90384.962670000008</v>
      </c>
      <c r="BN10" s="10">
        <f t="shared" si="0"/>
        <v>92201.841945000007</v>
      </c>
      <c r="BO10" s="10">
        <f t="shared" si="0"/>
        <v>94037.846265</v>
      </c>
      <c r="BP10" s="10">
        <f t="shared" si="0"/>
        <v>95931.225720000002</v>
      </c>
      <c r="BQ10" s="10">
        <f t="shared" si="0"/>
        <v>97843.730219999998</v>
      </c>
    </row>
    <row r="12" spans="1:69">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Expense!J$19</f>
        <v>-15000</v>
      </c>
      <c r="K12" s="6">
        <f>Expense!K$19</f>
        <v>-15909.560782921979</v>
      </c>
      <c r="L12" s="6">
        <f>Expense!L$19</f>
        <v>-16842.260550275496</v>
      </c>
      <c r="M12" s="6">
        <f>Expense!M$19</f>
        <v>-17863.531196427797</v>
      </c>
      <c r="N12" s="6">
        <f>Expense!N$19</f>
        <v>-18910.782696224414</v>
      </c>
      <c r="O12" s="6">
        <f>Expense!O$19</f>
        <v>-20057.483117214098</v>
      </c>
      <c r="P12" s="6">
        <f>Expense!P$19</f>
        <v>-21273.71645371661</v>
      </c>
      <c r="Q12" s="6">
        <f>Expense!Q$19</f>
        <v>-22520.890442858123</v>
      </c>
      <c r="R12" s="6">
        <f>Expense!R$19</f>
        <v>-23886.49835907853</v>
      </c>
      <c r="S12" s="6">
        <f>Expense!S$19</f>
        <v>-25286.84697752172</v>
      </c>
      <c r="T12" s="6">
        <f>Expense!T$19</f>
        <v>-26820.175266488579</v>
      </c>
      <c r="U12" s="6">
        <f>Expense!U$19</f>
        <v>-28446.480574054716</v>
      </c>
      <c r="V12" s="6">
        <f>Expense!V$19</f>
        <v>-30000</v>
      </c>
      <c r="W12" s="6">
        <f>Expense!W$19</f>
        <v>-31846.742496093106</v>
      </c>
      <c r="X12" s="6">
        <f>Expense!X$19</f>
        <v>-33711.133907496114</v>
      </c>
      <c r="Y12" s="6">
        <f>Expense!Y$19</f>
        <v>-35752.409545968796</v>
      </c>
      <c r="Z12" s="6">
        <f>Expense!Z$19</f>
        <v>-37845.448898506809</v>
      </c>
      <c r="AA12" s="6">
        <f>Expense!AA$19</f>
        <v>-40137.065462801802</v>
      </c>
      <c r="AB12" s="6">
        <f>Expense!AB$19</f>
        <v>-42567.443929269888</v>
      </c>
      <c r="AC12" s="6">
        <f>Expense!AC$19</f>
        <v>-45059.453178782496</v>
      </c>
      <c r="AD12" s="6">
        <f>Expense!AD$19</f>
        <v>-47787.891928696408</v>
      </c>
      <c r="AE12" s="6">
        <f>Expense!AE$19</f>
        <v>-50585.519827117947</v>
      </c>
      <c r="AF12" s="6">
        <f>Expense!AF$19</f>
        <v>-53679.772568595283</v>
      </c>
      <c r="AG12" s="6">
        <f>Expense!AG$19</f>
        <v>-56931.715547066451</v>
      </c>
      <c r="AH12" s="6">
        <f>Expense!AH$19</f>
        <v>-60037.958015230455</v>
      </c>
      <c r="AI12" s="6">
        <f>Expense!AI$19</f>
        <v>-63675.082516081995</v>
      </c>
      <c r="AJ12" s="6">
        <f>Expense!AJ$19</f>
        <v>-67404.537462923094</v>
      </c>
      <c r="AK12" s="6">
        <f>Expense!AK$19</f>
        <v>-71487.932414709605</v>
      </c>
      <c r="AL12" s="6">
        <f>Expense!AL$19</f>
        <v>-75674.986638253729</v>
      </c>
      <c r="AM12" s="6">
        <f>Expense!AM$19</f>
        <v>-80259.408845514379</v>
      </c>
      <c r="AN12" s="6">
        <f>Expense!AN$19</f>
        <v>-85121.557259386624</v>
      </c>
      <c r="AO12" s="6">
        <f>Expense!AO$19</f>
        <v>-90107.134038555465</v>
      </c>
      <c r="AP12" s="6">
        <f>Expense!AP$19</f>
        <v>-95565.861745950227</v>
      </c>
      <c r="AQ12" s="6">
        <f>Expense!AQ$19</f>
        <v>-101163.16231870653</v>
      </c>
      <c r="AR12" s="6">
        <f>Expense!AR$19</f>
        <v>-107339.84218262923</v>
      </c>
      <c r="AS12" s="6">
        <f>Expense!AS$19</f>
        <v>-113844.06221152061</v>
      </c>
      <c r="AT12" s="6">
        <f>Expense!AT$19</f>
        <v>-120056.9455139753</v>
      </c>
      <c r="AU12" s="6">
        <f>Expense!AU$19</f>
        <v>-127331.75395174926</v>
      </c>
      <c r="AV12" s="6">
        <f>Expense!AV$19</f>
        <v>-134791.3359383335</v>
      </c>
      <c r="AW12" s="6">
        <f>Expense!AW$19</f>
        <v>-142958.96958772425</v>
      </c>
      <c r="AX12" s="6">
        <f>Expense!AX$19</f>
        <v>-151334.05373807176</v>
      </c>
      <c r="AY12" s="6">
        <f>Expense!AY$19</f>
        <v>-160504.08756113038</v>
      </c>
      <c r="AZ12" s="6">
        <f>Expense!AZ$19</f>
        <v>-170229.77636229189</v>
      </c>
      <c r="BA12" s="6">
        <f>Expense!BA$19</f>
        <v>-180202.48885483807</v>
      </c>
      <c r="BB12" s="6">
        <f>Expense!BB$19</f>
        <v>-191121.79536240239</v>
      </c>
      <c r="BC12" s="6">
        <f>Expense!BC$19</f>
        <v>-202318.44237057338</v>
      </c>
      <c r="BD12" s="6">
        <f>Expense!BD$19</f>
        <v>-214656.03566074005</v>
      </c>
      <c r="BE12" s="6">
        <f>Expense!BE$19</f>
        <v>-227664.87644272437</v>
      </c>
      <c r="BF12" s="6">
        <f>Expense!BF$19</f>
        <v>-240091.12097560786</v>
      </c>
      <c r="BG12" s="6">
        <f>Expense!BG$19</f>
        <v>-254641.40909737386</v>
      </c>
      <c r="BH12" s="6">
        <f>Expense!BH$19</f>
        <v>-269561.37956191454</v>
      </c>
      <c r="BI12" s="6">
        <f>Expense!BI$19</f>
        <v>-285897.65940095537</v>
      </c>
      <c r="BJ12" s="6">
        <f>Expense!BJ$19</f>
        <v>-302648.99866373983</v>
      </c>
      <c r="BK12" s="6">
        <f>Expense!BK$19</f>
        <v>-320990.49381119572</v>
      </c>
      <c r="BL12" s="6">
        <f>Expense!BL$19</f>
        <v>-340443.54209687264</v>
      </c>
      <c r="BM12" s="6">
        <f>Expense!BM$19</f>
        <v>-360390.83822177985</v>
      </c>
      <c r="BN12" s="6">
        <f>Expense!BN$19</f>
        <v>-382231.67311506352</v>
      </c>
      <c r="BO12" s="6">
        <f>Expense!BO$19</f>
        <v>-404627.42286253662</v>
      </c>
      <c r="BP12" s="6">
        <f>Expense!BP$19</f>
        <v>-428624.1796446162</v>
      </c>
      <c r="BQ12" s="6">
        <f>Expense!BQ$19</f>
        <v>-454590.41095860163</v>
      </c>
    </row>
    <row r="13" spans="1:69">
      <c r="E13" s="10" t="s">
        <v>107</v>
      </c>
      <c r="F13" s="26"/>
      <c r="G13" s="10"/>
      <c r="H13" s="35">
        <f xml:space="preserve"> SUM( J13:BQ13 )</f>
        <v>-5057781.1216964507</v>
      </c>
      <c r="I13" s="26"/>
      <c r="J13" s="10">
        <f t="shared" ref="J13:BQ13" si="1" xml:space="preserve"> J10 + J12</f>
        <v>-15000</v>
      </c>
      <c r="K13" s="10">
        <f t="shared" si="1"/>
        <v>-15909.560782921979</v>
      </c>
      <c r="L13" s="10">
        <f t="shared" si="1"/>
        <v>-16842.260550275496</v>
      </c>
      <c r="M13" s="10">
        <f t="shared" si="1"/>
        <v>-17863.531196427797</v>
      </c>
      <c r="N13" s="10">
        <f t="shared" si="1"/>
        <v>-18719.532246224415</v>
      </c>
      <c r="O13" s="10">
        <f t="shared" si="1"/>
        <v>-19770.607442214099</v>
      </c>
      <c r="P13" s="10">
        <f t="shared" si="1"/>
        <v>-20833.840418716609</v>
      </c>
      <c r="Q13" s="10">
        <f t="shared" si="1"/>
        <v>-21870.638912858121</v>
      </c>
      <c r="R13" s="10">
        <f t="shared" si="1"/>
        <v>-22911.121064078532</v>
      </c>
      <c r="S13" s="10">
        <f t="shared" si="1"/>
        <v>-23833.343557521719</v>
      </c>
      <c r="T13" s="10">
        <f t="shared" si="1"/>
        <v>-24639.920136488578</v>
      </c>
      <c r="U13" s="10">
        <f t="shared" si="1"/>
        <v>-25176.097879054716</v>
      </c>
      <c r="V13" s="10">
        <f t="shared" si="1"/>
        <v>-25103.98848</v>
      </c>
      <c r="W13" s="10">
        <f t="shared" si="1"/>
        <v>-24502.725216093106</v>
      </c>
      <c r="X13" s="10">
        <f t="shared" si="1"/>
        <v>-22675.982942496114</v>
      </c>
      <c r="Y13" s="10">
        <f t="shared" si="1"/>
        <v>-19209.245620968795</v>
      </c>
      <c r="Z13" s="10">
        <f t="shared" si="1"/>
        <v>-19657.531103506808</v>
      </c>
      <c r="AA13" s="10">
        <f t="shared" si="1"/>
        <v>-20113.143347801801</v>
      </c>
      <c r="AB13" s="10">
        <f t="shared" si="1"/>
        <v>-20554.517134269889</v>
      </c>
      <c r="AC13" s="10">
        <f t="shared" si="1"/>
        <v>-20847.146208782498</v>
      </c>
      <c r="AD13" s="10">
        <f t="shared" si="1"/>
        <v>-21146.704243696411</v>
      </c>
      <c r="AE13" s="10">
        <f t="shared" si="1"/>
        <v>-21285.950887117946</v>
      </c>
      <c r="AF13" s="10">
        <f t="shared" si="1"/>
        <v>-21434.946698595282</v>
      </c>
      <c r="AG13" s="10">
        <f t="shared" si="1"/>
        <v>-21473.882117066445</v>
      </c>
      <c r="AH13" s="10">
        <f t="shared" si="1"/>
        <v>-21022.866215230453</v>
      </c>
      <c r="AI13" s="10">
        <f t="shared" si="1"/>
        <v>-20758.481536081992</v>
      </c>
      <c r="AJ13" s="10">
        <f t="shared" si="1"/>
        <v>-20203.926402923091</v>
      </c>
      <c r="AK13" s="10">
        <f t="shared" si="1"/>
        <v>-19563.435239709608</v>
      </c>
      <c r="AL13" s="10">
        <f t="shared" si="1"/>
        <v>-22717.737033253732</v>
      </c>
      <c r="AM13" s="10">
        <f t="shared" si="1"/>
        <v>-26250.281765514374</v>
      </c>
      <c r="AN13" s="10">
        <f t="shared" si="1"/>
        <v>-30022.302614386623</v>
      </c>
      <c r="AO13" s="10">
        <f t="shared" si="1"/>
        <v>-33917.751828555469</v>
      </c>
      <c r="AP13" s="10">
        <f t="shared" si="1"/>
        <v>-38248.101880950235</v>
      </c>
      <c r="AQ13" s="10">
        <f t="shared" si="1"/>
        <v>-42697.89975370653</v>
      </c>
      <c r="AR13" s="10">
        <f t="shared" si="1"/>
        <v>-47707.951872629237</v>
      </c>
      <c r="AS13" s="10">
        <f t="shared" si="1"/>
        <v>-53007.294066520604</v>
      </c>
      <c r="AT13" s="10">
        <f t="shared" si="1"/>
        <v>-58015.299533975303</v>
      </c>
      <c r="AU13" s="10">
        <f t="shared" si="1"/>
        <v>-64046.980046749246</v>
      </c>
      <c r="AV13" s="10">
        <f t="shared" si="1"/>
        <v>-70244.309063333494</v>
      </c>
      <c r="AW13" s="10">
        <f t="shared" si="1"/>
        <v>-77111.439652724235</v>
      </c>
      <c r="AX13" s="10">
        <f t="shared" si="1"/>
        <v>-84166.895698071748</v>
      </c>
      <c r="AY13" s="10">
        <f t="shared" si="1"/>
        <v>-91998.176371130379</v>
      </c>
      <c r="AZ13" s="10">
        <f t="shared" si="1"/>
        <v>-100346.86193229188</v>
      </c>
      <c r="BA13" s="10">
        <f t="shared" si="1"/>
        <v>-108923.44613983808</v>
      </c>
      <c r="BB13" s="10">
        <f t="shared" si="1"/>
        <v>-118427.49931740238</v>
      </c>
      <c r="BC13" s="10">
        <f t="shared" si="1"/>
        <v>-128170.64290557339</v>
      </c>
      <c r="BD13" s="10">
        <f t="shared" si="1"/>
        <v>-139016.48268574005</v>
      </c>
      <c r="BE13" s="10">
        <f t="shared" si="1"/>
        <v>-150514.44491272437</v>
      </c>
      <c r="BF13" s="10">
        <f t="shared" si="1"/>
        <v>-161391.56080060784</v>
      </c>
      <c r="BG13" s="10">
        <f t="shared" si="1"/>
        <v>-174373.59523237386</v>
      </c>
      <c r="BH13" s="10">
        <f t="shared" si="1"/>
        <v>-187687.06191691454</v>
      </c>
      <c r="BI13" s="10">
        <f t="shared" si="1"/>
        <v>-202397.71293095537</v>
      </c>
      <c r="BJ13" s="10">
        <f t="shared" si="1"/>
        <v>-217466.0482337398</v>
      </c>
      <c r="BK13" s="10">
        <f t="shared" si="1"/>
        <v>-234105.41437619569</v>
      </c>
      <c r="BL13" s="10">
        <f t="shared" si="1"/>
        <v>-251818.08356687264</v>
      </c>
      <c r="BM13" s="10">
        <f t="shared" si="1"/>
        <v>-270005.87555177987</v>
      </c>
      <c r="BN13" s="10">
        <f t="shared" si="1"/>
        <v>-290029.83117006352</v>
      </c>
      <c r="BO13" s="10">
        <f t="shared" si="1"/>
        <v>-310589.57659753662</v>
      </c>
      <c r="BP13" s="10">
        <f t="shared" si="1"/>
        <v>-332692.95392461622</v>
      </c>
      <c r="BQ13" s="10">
        <f t="shared" si="1"/>
        <v>-356746.6807386016</v>
      </c>
    </row>
    <row r="15" spans="1:69">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Assets!J$27</f>
        <v>0</v>
      </c>
      <c r="K15" s="6">
        <f>Assets!K$27</f>
        <v>0</v>
      </c>
      <c r="L15" s="6">
        <f>Assets!L$27</f>
        <v>0</v>
      </c>
      <c r="M15" s="6">
        <f>Assets!M$27</f>
        <v>0</v>
      </c>
      <c r="N15" s="6">
        <f>Assets!N$27</f>
        <v>0</v>
      </c>
      <c r="O15" s="6">
        <f>Assets!O$27</f>
        <v>0</v>
      </c>
      <c r="P15" s="6">
        <f>Assets!P$27</f>
        <v>0</v>
      </c>
      <c r="Q15" s="6">
        <f>Assets!Q$27</f>
        <v>0</v>
      </c>
      <c r="R15" s="6">
        <f>Assets!R$27</f>
        <v>0</v>
      </c>
      <c r="S15" s="6">
        <f>Assets!S$27</f>
        <v>0</v>
      </c>
      <c r="T15" s="6">
        <f>Assets!T$27</f>
        <v>0</v>
      </c>
      <c r="U15" s="6">
        <f>Assets!U$27</f>
        <v>0</v>
      </c>
      <c r="V15" s="6">
        <f>Assets!V$27</f>
        <v>0</v>
      </c>
      <c r="W15" s="6">
        <f>Assets!W$27</f>
        <v>0</v>
      </c>
      <c r="X15" s="6">
        <f>Assets!X$27</f>
        <v>0</v>
      </c>
      <c r="Y15" s="6">
        <f>Assets!Y$27</f>
        <v>0</v>
      </c>
      <c r="Z15" s="6">
        <f>Assets!Z$27</f>
        <v>0</v>
      </c>
      <c r="AA15" s="6">
        <f>Assets!AA$27</f>
        <v>0</v>
      </c>
      <c r="AB15" s="6">
        <f>Assets!AB$27</f>
        <v>0</v>
      </c>
      <c r="AC15" s="6">
        <f>Assets!AC$27</f>
        <v>0</v>
      </c>
      <c r="AD15" s="6">
        <f>Assets!AD$27</f>
        <v>0</v>
      </c>
      <c r="AE15" s="6">
        <f>Assets!AE$27</f>
        <v>0</v>
      </c>
      <c r="AF15" s="6">
        <f>Assets!AF$27</f>
        <v>0</v>
      </c>
      <c r="AG15" s="6">
        <f>Assets!AG$27</f>
        <v>0</v>
      </c>
      <c r="AH15" s="6">
        <f>Assets!AH$27</f>
        <v>0</v>
      </c>
      <c r="AI15" s="6">
        <f>Assets!AI$27</f>
        <v>0</v>
      </c>
      <c r="AJ15" s="6">
        <f>Assets!AJ$27</f>
        <v>0</v>
      </c>
      <c r="AK15" s="6">
        <f>Assets!AK$27</f>
        <v>0</v>
      </c>
      <c r="AL15" s="6">
        <f>Assets!AL$27</f>
        <v>0</v>
      </c>
      <c r="AM15" s="6">
        <f>Assets!AM$27</f>
        <v>0</v>
      </c>
      <c r="AN15" s="6">
        <f>Assets!AN$27</f>
        <v>0</v>
      </c>
      <c r="AO15" s="6">
        <f>Assets!AO$27</f>
        <v>0</v>
      </c>
      <c r="AP15" s="6">
        <f>Assets!AP$27</f>
        <v>0</v>
      </c>
      <c r="AQ15" s="6">
        <f>Assets!AQ$27</f>
        <v>0</v>
      </c>
      <c r="AR15" s="6">
        <f>Assets!AR$27</f>
        <v>0</v>
      </c>
      <c r="AS15" s="6">
        <f>Assets!AS$27</f>
        <v>0</v>
      </c>
      <c r="AT15" s="6">
        <f>Assets!AT$27</f>
        <v>0</v>
      </c>
      <c r="AU15" s="6">
        <f>Assets!AU$27</f>
        <v>0</v>
      </c>
      <c r="AV15" s="6">
        <f>Assets!AV$27</f>
        <v>0</v>
      </c>
      <c r="AW15" s="6">
        <f>Assets!AW$27</f>
        <v>0</v>
      </c>
      <c r="AX15" s="6">
        <f>Assets!AX$27</f>
        <v>0</v>
      </c>
      <c r="AY15" s="6">
        <f>Assets!AY$27</f>
        <v>0</v>
      </c>
      <c r="AZ15" s="6">
        <f>Assets!AZ$27</f>
        <v>0</v>
      </c>
      <c r="BA15" s="6">
        <f>Assets!BA$27</f>
        <v>0</v>
      </c>
      <c r="BB15" s="6">
        <f>Assets!BB$27</f>
        <v>0</v>
      </c>
      <c r="BC15" s="6">
        <f>Assets!BC$27</f>
        <v>0</v>
      </c>
      <c r="BD15" s="6">
        <f>Assets!BD$27</f>
        <v>0</v>
      </c>
      <c r="BE15" s="6">
        <f>Assets!BE$27</f>
        <v>0</v>
      </c>
      <c r="BF15" s="6">
        <f>Assets!BF$27</f>
        <v>0</v>
      </c>
      <c r="BG15" s="6">
        <f>Assets!BG$27</f>
        <v>0</v>
      </c>
      <c r="BH15" s="6">
        <f>Assets!BH$27</f>
        <v>0</v>
      </c>
      <c r="BI15" s="6">
        <f>Assets!BI$27</f>
        <v>0</v>
      </c>
      <c r="BJ15" s="6">
        <f>Assets!BJ$27</f>
        <v>0</v>
      </c>
      <c r="BK15" s="6">
        <f>Assets!BK$27</f>
        <v>0</v>
      </c>
      <c r="BL15" s="6">
        <f>Assets!BL$27</f>
        <v>0</v>
      </c>
      <c r="BM15" s="6">
        <f>Assets!BM$27</f>
        <v>0</v>
      </c>
      <c r="BN15" s="6">
        <f>Assets!BN$27</f>
        <v>0</v>
      </c>
      <c r="BO15" s="6">
        <f>Assets!BO$27</f>
        <v>0</v>
      </c>
      <c r="BP15" s="6">
        <f>Assets!BP$27</f>
        <v>0</v>
      </c>
      <c r="BQ15" s="6">
        <f>Assets!BQ$27</f>
        <v>0</v>
      </c>
    </row>
    <row r="16" spans="1:69">
      <c r="E16" s="10" t="s">
        <v>108</v>
      </c>
      <c r="F16" s="26"/>
      <c r="G16" s="10"/>
      <c r="H16" s="35">
        <f xml:space="preserve"> SUM( J16:BQ16 )</f>
        <v>-5057781.1216964507</v>
      </c>
      <c r="I16" s="26"/>
      <c r="J16" s="10">
        <f t="shared" ref="J16:BQ16" si="2" xml:space="preserve"> J13 + J15</f>
        <v>-15000</v>
      </c>
      <c r="K16" s="10">
        <f t="shared" si="2"/>
        <v>-15909.560782921979</v>
      </c>
      <c r="L16" s="10">
        <f t="shared" si="2"/>
        <v>-16842.260550275496</v>
      </c>
      <c r="M16" s="10">
        <f t="shared" si="2"/>
        <v>-17863.531196427797</v>
      </c>
      <c r="N16" s="10">
        <f t="shared" si="2"/>
        <v>-18719.532246224415</v>
      </c>
      <c r="O16" s="10">
        <f t="shared" si="2"/>
        <v>-19770.607442214099</v>
      </c>
      <c r="P16" s="10">
        <f t="shared" si="2"/>
        <v>-20833.840418716609</v>
      </c>
      <c r="Q16" s="10">
        <f t="shared" si="2"/>
        <v>-21870.638912858121</v>
      </c>
      <c r="R16" s="10">
        <f t="shared" si="2"/>
        <v>-22911.121064078532</v>
      </c>
      <c r="S16" s="10">
        <f t="shared" si="2"/>
        <v>-23833.343557521719</v>
      </c>
      <c r="T16" s="10">
        <f t="shared" si="2"/>
        <v>-24639.920136488578</v>
      </c>
      <c r="U16" s="10">
        <f t="shared" si="2"/>
        <v>-25176.097879054716</v>
      </c>
      <c r="V16" s="10">
        <f t="shared" si="2"/>
        <v>-25103.98848</v>
      </c>
      <c r="W16" s="10">
        <f t="shared" si="2"/>
        <v>-24502.725216093106</v>
      </c>
      <c r="X16" s="10">
        <f t="shared" si="2"/>
        <v>-22675.982942496114</v>
      </c>
      <c r="Y16" s="10">
        <f t="shared" si="2"/>
        <v>-19209.245620968795</v>
      </c>
      <c r="Z16" s="10">
        <f t="shared" si="2"/>
        <v>-19657.531103506808</v>
      </c>
      <c r="AA16" s="10">
        <f t="shared" si="2"/>
        <v>-20113.143347801801</v>
      </c>
      <c r="AB16" s="10">
        <f t="shared" si="2"/>
        <v>-20554.517134269889</v>
      </c>
      <c r="AC16" s="10">
        <f t="shared" si="2"/>
        <v>-20847.146208782498</v>
      </c>
      <c r="AD16" s="10">
        <f t="shared" si="2"/>
        <v>-21146.704243696411</v>
      </c>
      <c r="AE16" s="10">
        <f t="shared" si="2"/>
        <v>-21285.950887117946</v>
      </c>
      <c r="AF16" s="10">
        <f t="shared" si="2"/>
        <v>-21434.946698595282</v>
      </c>
      <c r="AG16" s="10">
        <f t="shared" si="2"/>
        <v>-21473.882117066445</v>
      </c>
      <c r="AH16" s="10">
        <f t="shared" si="2"/>
        <v>-21022.866215230453</v>
      </c>
      <c r="AI16" s="10">
        <f t="shared" si="2"/>
        <v>-20758.481536081992</v>
      </c>
      <c r="AJ16" s="10">
        <f t="shared" si="2"/>
        <v>-20203.926402923091</v>
      </c>
      <c r="AK16" s="10">
        <f t="shared" si="2"/>
        <v>-19563.435239709608</v>
      </c>
      <c r="AL16" s="10">
        <f t="shared" si="2"/>
        <v>-22717.737033253732</v>
      </c>
      <c r="AM16" s="10">
        <f t="shared" si="2"/>
        <v>-26250.281765514374</v>
      </c>
      <c r="AN16" s="10">
        <f t="shared" si="2"/>
        <v>-30022.302614386623</v>
      </c>
      <c r="AO16" s="10">
        <f t="shared" si="2"/>
        <v>-33917.751828555469</v>
      </c>
      <c r="AP16" s="10">
        <f t="shared" si="2"/>
        <v>-38248.101880950235</v>
      </c>
      <c r="AQ16" s="10">
        <f t="shared" si="2"/>
        <v>-42697.89975370653</v>
      </c>
      <c r="AR16" s="10">
        <f t="shared" si="2"/>
        <v>-47707.951872629237</v>
      </c>
      <c r="AS16" s="10">
        <f t="shared" si="2"/>
        <v>-53007.294066520604</v>
      </c>
      <c r="AT16" s="10">
        <f t="shared" si="2"/>
        <v>-58015.299533975303</v>
      </c>
      <c r="AU16" s="10">
        <f t="shared" si="2"/>
        <v>-64046.980046749246</v>
      </c>
      <c r="AV16" s="10">
        <f t="shared" si="2"/>
        <v>-70244.309063333494</v>
      </c>
      <c r="AW16" s="10">
        <f t="shared" si="2"/>
        <v>-77111.439652724235</v>
      </c>
      <c r="AX16" s="10">
        <f t="shared" si="2"/>
        <v>-84166.895698071748</v>
      </c>
      <c r="AY16" s="10">
        <f t="shared" si="2"/>
        <v>-91998.176371130379</v>
      </c>
      <c r="AZ16" s="10">
        <f t="shared" si="2"/>
        <v>-100346.86193229188</v>
      </c>
      <c r="BA16" s="10">
        <f t="shared" si="2"/>
        <v>-108923.44613983808</v>
      </c>
      <c r="BB16" s="10">
        <f t="shared" si="2"/>
        <v>-118427.49931740238</v>
      </c>
      <c r="BC16" s="10">
        <f t="shared" si="2"/>
        <v>-128170.64290557339</v>
      </c>
      <c r="BD16" s="10">
        <f t="shared" si="2"/>
        <v>-139016.48268574005</v>
      </c>
      <c r="BE16" s="10">
        <f t="shared" si="2"/>
        <v>-150514.44491272437</v>
      </c>
      <c r="BF16" s="10">
        <f t="shared" si="2"/>
        <v>-161391.56080060784</v>
      </c>
      <c r="BG16" s="10">
        <f t="shared" si="2"/>
        <v>-174373.59523237386</v>
      </c>
      <c r="BH16" s="10">
        <f t="shared" si="2"/>
        <v>-187687.06191691454</v>
      </c>
      <c r="BI16" s="10">
        <f t="shared" si="2"/>
        <v>-202397.71293095537</v>
      </c>
      <c r="BJ16" s="10">
        <f t="shared" si="2"/>
        <v>-217466.0482337398</v>
      </c>
      <c r="BK16" s="10">
        <f t="shared" si="2"/>
        <v>-234105.41437619569</v>
      </c>
      <c r="BL16" s="10">
        <f t="shared" si="2"/>
        <v>-251818.08356687264</v>
      </c>
      <c r="BM16" s="10">
        <f t="shared" si="2"/>
        <v>-270005.87555177987</v>
      </c>
      <c r="BN16" s="10">
        <f t="shared" si="2"/>
        <v>-290029.83117006352</v>
      </c>
      <c r="BO16" s="10">
        <f t="shared" si="2"/>
        <v>-310589.57659753662</v>
      </c>
      <c r="BP16" s="10">
        <f t="shared" si="2"/>
        <v>-332692.95392461622</v>
      </c>
      <c r="BQ16" s="10">
        <f t="shared" si="2"/>
        <v>-356746.6807386016</v>
      </c>
    </row>
    <row r="18" spans="5:69">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Financials!J$19</f>
        <v>0</v>
      </c>
      <c r="K18" s="6">
        <f>Financials!K$19</f>
        <v>0</v>
      </c>
      <c r="L18" s="6">
        <f>Financials!L$19</f>
        <v>0</v>
      </c>
      <c r="M18" s="6">
        <f>Financials!M$19</f>
        <v>0</v>
      </c>
      <c r="N18" s="6">
        <f>Financials!N$19</f>
        <v>0</v>
      </c>
      <c r="O18" s="6">
        <f>Financials!O$19</f>
        <v>0</v>
      </c>
      <c r="P18" s="6">
        <f>Financials!P$19</f>
        <v>0</v>
      </c>
      <c r="Q18" s="6">
        <f>Financials!Q$19</f>
        <v>0</v>
      </c>
      <c r="R18" s="6">
        <f>Financials!R$19</f>
        <v>0</v>
      </c>
      <c r="S18" s="6">
        <f>Financials!S$19</f>
        <v>0</v>
      </c>
      <c r="T18" s="6">
        <f>Financials!T$19</f>
        <v>0</v>
      </c>
      <c r="U18" s="6">
        <f>Financials!U$19</f>
        <v>0</v>
      </c>
      <c r="V18" s="6">
        <f>Financials!V$19</f>
        <v>0</v>
      </c>
      <c r="W18" s="6">
        <f>Financials!W$19</f>
        <v>0</v>
      </c>
      <c r="X18" s="6">
        <f>Financials!X$19</f>
        <v>0</v>
      </c>
      <c r="Y18" s="6">
        <f>Financials!Y$19</f>
        <v>0</v>
      </c>
      <c r="Z18" s="6">
        <f>Financials!Z$19</f>
        <v>0</v>
      </c>
      <c r="AA18" s="6">
        <f>Financials!AA$19</f>
        <v>0</v>
      </c>
      <c r="AB18" s="6">
        <f>Financials!AB$19</f>
        <v>0</v>
      </c>
      <c r="AC18" s="6">
        <f>Financials!AC$19</f>
        <v>0</v>
      </c>
      <c r="AD18" s="6">
        <f>Financials!AD$19</f>
        <v>0</v>
      </c>
      <c r="AE18" s="6">
        <f>Financials!AE$19</f>
        <v>0</v>
      </c>
      <c r="AF18" s="6">
        <f>Financials!AF$19</f>
        <v>0</v>
      </c>
      <c r="AG18" s="6">
        <f>Financials!AG$19</f>
        <v>0</v>
      </c>
      <c r="AH18" s="6">
        <f>Financials!AH$19</f>
        <v>0</v>
      </c>
      <c r="AI18" s="6">
        <f>Financials!AI$19</f>
        <v>0</v>
      </c>
      <c r="AJ18" s="6">
        <f>Financials!AJ$19</f>
        <v>0</v>
      </c>
      <c r="AK18" s="6">
        <f>Financials!AK$19</f>
        <v>0</v>
      </c>
      <c r="AL18" s="6">
        <f>Financials!AL$19</f>
        <v>0</v>
      </c>
      <c r="AM18" s="6">
        <f>Financials!AM$19</f>
        <v>0</v>
      </c>
      <c r="AN18" s="6">
        <f>Financials!AN$19</f>
        <v>0</v>
      </c>
      <c r="AO18" s="6">
        <f>Financials!AO$19</f>
        <v>0</v>
      </c>
      <c r="AP18" s="6">
        <f>Financials!AP$19</f>
        <v>0</v>
      </c>
      <c r="AQ18" s="6">
        <f>Financials!AQ$19</f>
        <v>0</v>
      </c>
      <c r="AR18" s="6">
        <f>Financials!AR$19</f>
        <v>0</v>
      </c>
      <c r="AS18" s="6">
        <f>Financials!AS$19</f>
        <v>0</v>
      </c>
      <c r="AT18" s="6">
        <f>Financials!AT$19</f>
        <v>0</v>
      </c>
      <c r="AU18" s="6">
        <f>Financials!AU$19</f>
        <v>0</v>
      </c>
      <c r="AV18" s="6">
        <f>Financials!AV$19</f>
        <v>0</v>
      </c>
      <c r="AW18" s="6">
        <f>Financials!AW$19</f>
        <v>0</v>
      </c>
      <c r="AX18" s="6">
        <f>Financials!AX$19</f>
        <v>0</v>
      </c>
      <c r="AY18" s="6">
        <f>Financials!AY$19</f>
        <v>0</v>
      </c>
      <c r="AZ18" s="6">
        <f>Financials!AZ$19</f>
        <v>0</v>
      </c>
      <c r="BA18" s="6">
        <f>Financials!BA$19</f>
        <v>0</v>
      </c>
      <c r="BB18" s="6">
        <f>Financials!BB$19</f>
        <v>0</v>
      </c>
      <c r="BC18" s="6">
        <f>Financials!BC$19</f>
        <v>0</v>
      </c>
      <c r="BD18" s="6">
        <f>Financials!BD$19</f>
        <v>0</v>
      </c>
      <c r="BE18" s="6">
        <f>Financials!BE$19</f>
        <v>0</v>
      </c>
      <c r="BF18" s="6">
        <f>Financials!BF$19</f>
        <v>0</v>
      </c>
      <c r="BG18" s="6">
        <f>Financials!BG$19</f>
        <v>0</v>
      </c>
      <c r="BH18" s="6">
        <f>Financials!BH$19</f>
        <v>0</v>
      </c>
      <c r="BI18" s="6">
        <f>Financials!BI$19</f>
        <v>0</v>
      </c>
      <c r="BJ18" s="6">
        <f>Financials!BJ$19</f>
        <v>0</v>
      </c>
      <c r="BK18" s="6">
        <f>Financials!BK$19</f>
        <v>0</v>
      </c>
      <c r="BL18" s="6">
        <f>Financials!BL$19</f>
        <v>0</v>
      </c>
      <c r="BM18" s="6">
        <f>Financials!BM$19</f>
        <v>0</v>
      </c>
      <c r="BN18" s="6">
        <f>Financials!BN$19</f>
        <v>0</v>
      </c>
      <c r="BO18" s="6">
        <f>Financials!BO$19</f>
        <v>0</v>
      </c>
      <c r="BP18" s="6">
        <f>Financials!BP$19</f>
        <v>0</v>
      </c>
      <c r="BQ18" s="6">
        <f>Financials!BQ$19</f>
        <v>0</v>
      </c>
    </row>
    <row r="19" spans="5:69">
      <c r="E19" s="10" t="s">
        <v>169</v>
      </c>
      <c r="F19" s="26"/>
      <c r="G19" s="10"/>
      <c r="H19" s="35">
        <f xml:space="preserve"> SUM( J19:BQ19 )</f>
        <v>-5057781.1216964507</v>
      </c>
      <c r="I19" s="26"/>
      <c r="J19" s="10">
        <f t="shared" ref="J19:BQ19" si="3" xml:space="preserve"> J16 + J18</f>
        <v>-15000</v>
      </c>
      <c r="K19" s="10">
        <f t="shared" si="3"/>
        <v>-15909.560782921979</v>
      </c>
      <c r="L19" s="10">
        <f t="shared" si="3"/>
        <v>-16842.260550275496</v>
      </c>
      <c r="M19" s="10">
        <f t="shared" si="3"/>
        <v>-17863.531196427797</v>
      </c>
      <c r="N19" s="10">
        <f t="shared" si="3"/>
        <v>-18719.532246224415</v>
      </c>
      <c r="O19" s="10">
        <f t="shared" si="3"/>
        <v>-19770.607442214099</v>
      </c>
      <c r="P19" s="10">
        <f t="shared" si="3"/>
        <v>-20833.840418716609</v>
      </c>
      <c r="Q19" s="10">
        <f t="shared" si="3"/>
        <v>-21870.638912858121</v>
      </c>
      <c r="R19" s="10">
        <f t="shared" si="3"/>
        <v>-22911.121064078532</v>
      </c>
      <c r="S19" s="10">
        <f t="shared" si="3"/>
        <v>-23833.343557521719</v>
      </c>
      <c r="T19" s="10">
        <f t="shared" si="3"/>
        <v>-24639.920136488578</v>
      </c>
      <c r="U19" s="10">
        <f t="shared" si="3"/>
        <v>-25176.097879054716</v>
      </c>
      <c r="V19" s="10">
        <f t="shared" si="3"/>
        <v>-25103.98848</v>
      </c>
      <c r="W19" s="10">
        <f t="shared" si="3"/>
        <v>-24502.725216093106</v>
      </c>
      <c r="X19" s="10">
        <f t="shared" si="3"/>
        <v>-22675.982942496114</v>
      </c>
      <c r="Y19" s="10">
        <f t="shared" si="3"/>
        <v>-19209.245620968795</v>
      </c>
      <c r="Z19" s="10">
        <f t="shared" si="3"/>
        <v>-19657.531103506808</v>
      </c>
      <c r="AA19" s="10">
        <f t="shared" si="3"/>
        <v>-20113.143347801801</v>
      </c>
      <c r="AB19" s="10">
        <f t="shared" si="3"/>
        <v>-20554.517134269889</v>
      </c>
      <c r="AC19" s="10">
        <f t="shared" si="3"/>
        <v>-20847.146208782498</v>
      </c>
      <c r="AD19" s="10">
        <f t="shared" si="3"/>
        <v>-21146.704243696411</v>
      </c>
      <c r="AE19" s="10">
        <f t="shared" si="3"/>
        <v>-21285.950887117946</v>
      </c>
      <c r="AF19" s="10">
        <f t="shared" si="3"/>
        <v>-21434.946698595282</v>
      </c>
      <c r="AG19" s="10">
        <f t="shared" si="3"/>
        <v>-21473.882117066445</v>
      </c>
      <c r="AH19" s="10">
        <f t="shared" si="3"/>
        <v>-21022.866215230453</v>
      </c>
      <c r="AI19" s="10">
        <f t="shared" si="3"/>
        <v>-20758.481536081992</v>
      </c>
      <c r="AJ19" s="10">
        <f t="shared" si="3"/>
        <v>-20203.926402923091</v>
      </c>
      <c r="AK19" s="10">
        <f t="shared" si="3"/>
        <v>-19563.435239709608</v>
      </c>
      <c r="AL19" s="10">
        <f t="shared" si="3"/>
        <v>-22717.737033253732</v>
      </c>
      <c r="AM19" s="10">
        <f t="shared" si="3"/>
        <v>-26250.281765514374</v>
      </c>
      <c r="AN19" s="10">
        <f t="shared" si="3"/>
        <v>-30022.302614386623</v>
      </c>
      <c r="AO19" s="10">
        <f t="shared" si="3"/>
        <v>-33917.751828555469</v>
      </c>
      <c r="AP19" s="10">
        <f t="shared" si="3"/>
        <v>-38248.101880950235</v>
      </c>
      <c r="AQ19" s="10">
        <f t="shared" si="3"/>
        <v>-42697.89975370653</v>
      </c>
      <c r="AR19" s="10">
        <f t="shared" si="3"/>
        <v>-47707.951872629237</v>
      </c>
      <c r="AS19" s="10">
        <f t="shared" si="3"/>
        <v>-53007.294066520604</v>
      </c>
      <c r="AT19" s="10">
        <f t="shared" si="3"/>
        <v>-58015.299533975303</v>
      </c>
      <c r="AU19" s="10">
        <f t="shared" si="3"/>
        <v>-64046.980046749246</v>
      </c>
      <c r="AV19" s="10">
        <f t="shared" si="3"/>
        <v>-70244.309063333494</v>
      </c>
      <c r="AW19" s="10">
        <f t="shared" si="3"/>
        <v>-77111.439652724235</v>
      </c>
      <c r="AX19" s="10">
        <f t="shared" si="3"/>
        <v>-84166.895698071748</v>
      </c>
      <c r="AY19" s="10">
        <f t="shared" si="3"/>
        <v>-91998.176371130379</v>
      </c>
      <c r="AZ19" s="10">
        <f t="shared" si="3"/>
        <v>-100346.86193229188</v>
      </c>
      <c r="BA19" s="10">
        <f t="shared" si="3"/>
        <v>-108923.44613983808</v>
      </c>
      <c r="BB19" s="10">
        <f t="shared" si="3"/>
        <v>-118427.49931740238</v>
      </c>
      <c r="BC19" s="10">
        <f t="shared" si="3"/>
        <v>-128170.64290557339</v>
      </c>
      <c r="BD19" s="10">
        <f t="shared" si="3"/>
        <v>-139016.48268574005</v>
      </c>
      <c r="BE19" s="10">
        <f t="shared" si="3"/>
        <v>-150514.44491272437</v>
      </c>
      <c r="BF19" s="10">
        <f t="shared" si="3"/>
        <v>-161391.56080060784</v>
      </c>
      <c r="BG19" s="10">
        <f t="shared" si="3"/>
        <v>-174373.59523237386</v>
      </c>
      <c r="BH19" s="10">
        <f t="shared" si="3"/>
        <v>-187687.06191691454</v>
      </c>
      <c r="BI19" s="10">
        <f t="shared" si="3"/>
        <v>-202397.71293095537</v>
      </c>
      <c r="BJ19" s="10">
        <f t="shared" si="3"/>
        <v>-217466.0482337398</v>
      </c>
      <c r="BK19" s="10">
        <f t="shared" si="3"/>
        <v>-234105.41437619569</v>
      </c>
      <c r="BL19" s="10">
        <f t="shared" si="3"/>
        <v>-251818.08356687264</v>
      </c>
      <c r="BM19" s="10">
        <f t="shared" si="3"/>
        <v>-270005.87555177987</v>
      </c>
      <c r="BN19" s="10">
        <f t="shared" si="3"/>
        <v>-290029.83117006352</v>
      </c>
      <c r="BO19" s="10">
        <f t="shared" si="3"/>
        <v>-310589.57659753662</v>
      </c>
      <c r="BP19" s="10">
        <f t="shared" si="3"/>
        <v>-332692.95392461622</v>
      </c>
      <c r="BQ19" s="10">
        <f t="shared" si="3"/>
        <v>-356746.6807386016</v>
      </c>
    </row>
    <row r="21" spans="5:69">
      <c r="E21" s="15" t="str">
        <f xml:space="preserve"> InpS!E$18</f>
        <v>Dividends</v>
      </c>
      <c r="F21" s="15">
        <f xml:space="preserve"> InpS!F$18</f>
        <v>0</v>
      </c>
      <c r="G21" s="15" t="str">
        <f xml:space="preserve"> InpS!G$18</f>
        <v>GBP</v>
      </c>
      <c r="H21" s="31">
        <f xml:space="preserve"> InpS!H$18</f>
        <v>0</v>
      </c>
      <c r="I21" s="15">
        <f xml:space="preserve"> InpS!I$18</f>
        <v>0</v>
      </c>
      <c r="J21" s="6">
        <f xml:space="preserve"> InpS!J$18</f>
        <v>0</v>
      </c>
      <c r="K21" s="6">
        <f xml:space="preserve"> InpS!K$18</f>
        <v>0</v>
      </c>
      <c r="L21" s="6">
        <f xml:space="preserve"> InpS!L$18</f>
        <v>0</v>
      </c>
      <c r="M21" s="6">
        <f xml:space="preserve"> InpS!M$18</f>
        <v>0</v>
      </c>
      <c r="N21" s="6">
        <f xml:space="preserve"> InpS!N$18</f>
        <v>0</v>
      </c>
      <c r="O21" s="6">
        <f xml:space="preserve"> InpS!O$18</f>
        <v>0</v>
      </c>
      <c r="P21" s="6">
        <f xml:space="preserve"> InpS!P$18</f>
        <v>0</v>
      </c>
      <c r="Q21" s="6">
        <f xml:space="preserve"> InpS!Q$18</f>
        <v>0</v>
      </c>
      <c r="R21" s="6">
        <f xml:space="preserve"> InpS!R$18</f>
        <v>0</v>
      </c>
      <c r="S21" s="6">
        <f xml:space="preserve"> InpS!S$18</f>
        <v>0</v>
      </c>
      <c r="T21" s="6">
        <f xml:space="preserve"> InpS!T$18</f>
        <v>0</v>
      </c>
      <c r="U21" s="6">
        <f xml:space="preserve"> InpS!U$18</f>
        <v>0</v>
      </c>
      <c r="V21" s="6">
        <f xml:space="preserve"> InpS!V$18</f>
        <v>0</v>
      </c>
      <c r="W21" s="6">
        <f xml:space="preserve"> InpS!W$18</f>
        <v>0</v>
      </c>
      <c r="X21" s="6">
        <f xml:space="preserve"> InpS!X$18</f>
        <v>0</v>
      </c>
      <c r="Y21" s="6">
        <f xml:space="preserve"> InpS!Y$18</f>
        <v>0</v>
      </c>
      <c r="Z21" s="6">
        <f xml:space="preserve"> InpS!Z$18</f>
        <v>0</v>
      </c>
      <c r="AA21" s="6">
        <f xml:space="preserve"> InpS!AA$18</f>
        <v>0</v>
      </c>
      <c r="AB21" s="6">
        <f xml:space="preserve"> InpS!AB$18</f>
        <v>0</v>
      </c>
      <c r="AC21" s="6">
        <f xml:space="preserve"> InpS!AC$18</f>
        <v>0</v>
      </c>
      <c r="AD21" s="6">
        <f xml:space="preserve"> InpS!AD$18</f>
        <v>0</v>
      </c>
      <c r="AE21" s="6">
        <f xml:space="preserve"> InpS!AE$18</f>
        <v>0</v>
      </c>
      <c r="AF21" s="6">
        <f xml:space="preserve"> InpS!AF$18</f>
        <v>0</v>
      </c>
      <c r="AG21" s="6">
        <f xml:space="preserve"> InpS!AG$18</f>
        <v>0</v>
      </c>
      <c r="AH21" s="6">
        <f xml:space="preserve"> InpS!AH$18</f>
        <v>0</v>
      </c>
      <c r="AI21" s="6">
        <f xml:space="preserve"> InpS!AI$18</f>
        <v>0</v>
      </c>
      <c r="AJ21" s="6">
        <f xml:space="preserve"> InpS!AJ$18</f>
        <v>0</v>
      </c>
      <c r="AK21" s="6">
        <f xml:space="preserve"> InpS!AK$18</f>
        <v>0</v>
      </c>
      <c r="AL21" s="6">
        <f xml:space="preserve"> InpS!AL$18</f>
        <v>0</v>
      </c>
      <c r="AM21" s="6">
        <f xml:space="preserve"> InpS!AM$18</f>
        <v>0</v>
      </c>
      <c r="AN21" s="6">
        <f xml:space="preserve"> InpS!AN$18</f>
        <v>0</v>
      </c>
      <c r="AO21" s="6">
        <f xml:space="preserve"> InpS!AO$18</f>
        <v>0</v>
      </c>
      <c r="AP21" s="6">
        <f xml:space="preserve"> InpS!AP$18</f>
        <v>0</v>
      </c>
      <c r="AQ21" s="6">
        <f xml:space="preserve"> InpS!AQ$18</f>
        <v>0</v>
      </c>
      <c r="AR21" s="6">
        <f xml:space="preserve"> InpS!AR$18</f>
        <v>0</v>
      </c>
      <c r="AS21" s="6">
        <f xml:space="preserve"> InpS!AS$18</f>
        <v>0</v>
      </c>
      <c r="AT21" s="6">
        <f xml:space="preserve"> InpS!AT$18</f>
        <v>0</v>
      </c>
      <c r="AU21" s="6">
        <f xml:space="preserve"> InpS!AU$18</f>
        <v>0</v>
      </c>
      <c r="AV21" s="6">
        <f xml:space="preserve"> InpS!AV$18</f>
        <v>0</v>
      </c>
      <c r="AW21" s="6">
        <f xml:space="preserve"> InpS!AW$18</f>
        <v>0</v>
      </c>
      <c r="AX21" s="6">
        <f xml:space="preserve"> InpS!AX$18</f>
        <v>0</v>
      </c>
      <c r="AY21" s="6">
        <f xml:space="preserve"> InpS!AY$18</f>
        <v>0</v>
      </c>
      <c r="AZ21" s="6">
        <f xml:space="preserve"> InpS!AZ$18</f>
        <v>0</v>
      </c>
      <c r="BA21" s="6">
        <f xml:space="preserve"> InpS!BA$18</f>
        <v>0</v>
      </c>
      <c r="BB21" s="6">
        <f xml:space="preserve"> InpS!BB$18</f>
        <v>0</v>
      </c>
      <c r="BC21" s="6">
        <f xml:space="preserve"> InpS!BC$18</f>
        <v>0</v>
      </c>
      <c r="BD21" s="6">
        <f xml:space="preserve"> InpS!BD$18</f>
        <v>0</v>
      </c>
      <c r="BE21" s="6">
        <f xml:space="preserve"> InpS!BE$18</f>
        <v>0</v>
      </c>
      <c r="BF21" s="6">
        <f xml:space="preserve"> InpS!BF$18</f>
        <v>0</v>
      </c>
      <c r="BG21" s="6">
        <f xml:space="preserve"> InpS!BG$18</f>
        <v>0</v>
      </c>
      <c r="BH21" s="6">
        <f xml:space="preserve"> InpS!BH$18</f>
        <v>0</v>
      </c>
      <c r="BI21" s="6">
        <f xml:space="preserve"> InpS!BI$18</f>
        <v>0</v>
      </c>
      <c r="BJ21" s="6">
        <f xml:space="preserve"> InpS!BJ$18</f>
        <v>0</v>
      </c>
      <c r="BK21" s="6">
        <f xml:space="preserve"> InpS!BK$18</f>
        <v>0</v>
      </c>
      <c r="BL21" s="6">
        <f xml:space="preserve"> InpS!BL$18</f>
        <v>0</v>
      </c>
      <c r="BM21" s="6">
        <f xml:space="preserve"> InpS!BM$18</f>
        <v>0</v>
      </c>
      <c r="BN21" s="6">
        <f xml:space="preserve"> InpS!BN$18</f>
        <v>0</v>
      </c>
      <c r="BO21" s="6">
        <f xml:space="preserve"> InpS!BO$18</f>
        <v>0</v>
      </c>
      <c r="BP21" s="6">
        <f xml:space="preserve"> InpS!BP$18</f>
        <v>0</v>
      </c>
      <c r="BQ21" s="6">
        <f xml:space="preserve"> InpS!BQ$18</f>
        <v>0</v>
      </c>
    </row>
    <row r="22" spans="5:69">
      <c r="E22" s="10" t="s">
        <v>190</v>
      </c>
      <c r="F22" s="26"/>
      <c r="G22" s="10"/>
      <c r="H22" s="35">
        <f xml:space="preserve"> SUM( J22:BQ22 )</f>
        <v>-5057781.1216964507</v>
      </c>
      <c r="I22" s="26"/>
      <c r="J22" s="10">
        <f t="shared" ref="J22:BQ22" si="4" xml:space="preserve"> J19 + J21</f>
        <v>-15000</v>
      </c>
      <c r="K22" s="10">
        <f t="shared" si="4"/>
        <v>-15909.560782921979</v>
      </c>
      <c r="L22" s="10">
        <f t="shared" si="4"/>
        <v>-16842.260550275496</v>
      </c>
      <c r="M22" s="10">
        <f t="shared" si="4"/>
        <v>-17863.531196427797</v>
      </c>
      <c r="N22" s="10">
        <f t="shared" si="4"/>
        <v>-18719.532246224415</v>
      </c>
      <c r="O22" s="10">
        <f t="shared" si="4"/>
        <v>-19770.607442214099</v>
      </c>
      <c r="P22" s="10">
        <f t="shared" si="4"/>
        <v>-20833.840418716609</v>
      </c>
      <c r="Q22" s="10">
        <f t="shared" si="4"/>
        <v>-21870.638912858121</v>
      </c>
      <c r="R22" s="10">
        <f t="shared" si="4"/>
        <v>-22911.121064078532</v>
      </c>
      <c r="S22" s="10">
        <f t="shared" si="4"/>
        <v>-23833.343557521719</v>
      </c>
      <c r="T22" s="10">
        <f t="shared" si="4"/>
        <v>-24639.920136488578</v>
      </c>
      <c r="U22" s="10">
        <f t="shared" si="4"/>
        <v>-25176.097879054716</v>
      </c>
      <c r="V22" s="10">
        <f t="shared" si="4"/>
        <v>-25103.98848</v>
      </c>
      <c r="W22" s="10">
        <f t="shared" si="4"/>
        <v>-24502.725216093106</v>
      </c>
      <c r="X22" s="10">
        <f t="shared" si="4"/>
        <v>-22675.982942496114</v>
      </c>
      <c r="Y22" s="10">
        <f t="shared" si="4"/>
        <v>-19209.245620968795</v>
      </c>
      <c r="Z22" s="10">
        <f t="shared" si="4"/>
        <v>-19657.531103506808</v>
      </c>
      <c r="AA22" s="10">
        <f t="shared" si="4"/>
        <v>-20113.143347801801</v>
      </c>
      <c r="AB22" s="10">
        <f t="shared" si="4"/>
        <v>-20554.517134269889</v>
      </c>
      <c r="AC22" s="10">
        <f t="shared" si="4"/>
        <v>-20847.146208782498</v>
      </c>
      <c r="AD22" s="10">
        <f t="shared" si="4"/>
        <v>-21146.704243696411</v>
      </c>
      <c r="AE22" s="10">
        <f t="shared" si="4"/>
        <v>-21285.950887117946</v>
      </c>
      <c r="AF22" s="10">
        <f t="shared" si="4"/>
        <v>-21434.946698595282</v>
      </c>
      <c r="AG22" s="10">
        <f t="shared" si="4"/>
        <v>-21473.882117066445</v>
      </c>
      <c r="AH22" s="10">
        <f t="shared" si="4"/>
        <v>-21022.866215230453</v>
      </c>
      <c r="AI22" s="10">
        <f t="shared" si="4"/>
        <v>-20758.481536081992</v>
      </c>
      <c r="AJ22" s="10">
        <f t="shared" si="4"/>
        <v>-20203.926402923091</v>
      </c>
      <c r="AK22" s="10">
        <f t="shared" si="4"/>
        <v>-19563.435239709608</v>
      </c>
      <c r="AL22" s="10">
        <f t="shared" si="4"/>
        <v>-22717.737033253732</v>
      </c>
      <c r="AM22" s="10">
        <f t="shared" si="4"/>
        <v>-26250.281765514374</v>
      </c>
      <c r="AN22" s="10">
        <f t="shared" si="4"/>
        <v>-30022.302614386623</v>
      </c>
      <c r="AO22" s="10">
        <f t="shared" si="4"/>
        <v>-33917.751828555469</v>
      </c>
      <c r="AP22" s="10">
        <f t="shared" si="4"/>
        <v>-38248.101880950235</v>
      </c>
      <c r="AQ22" s="10">
        <f t="shared" si="4"/>
        <v>-42697.89975370653</v>
      </c>
      <c r="AR22" s="10">
        <f t="shared" si="4"/>
        <v>-47707.951872629237</v>
      </c>
      <c r="AS22" s="10">
        <f t="shared" si="4"/>
        <v>-53007.294066520604</v>
      </c>
      <c r="AT22" s="10">
        <f t="shared" si="4"/>
        <v>-58015.299533975303</v>
      </c>
      <c r="AU22" s="10">
        <f t="shared" si="4"/>
        <v>-64046.980046749246</v>
      </c>
      <c r="AV22" s="10">
        <f t="shared" si="4"/>
        <v>-70244.309063333494</v>
      </c>
      <c r="AW22" s="10">
        <f t="shared" si="4"/>
        <v>-77111.439652724235</v>
      </c>
      <c r="AX22" s="10">
        <f t="shared" si="4"/>
        <v>-84166.895698071748</v>
      </c>
      <c r="AY22" s="10">
        <f t="shared" si="4"/>
        <v>-91998.176371130379</v>
      </c>
      <c r="AZ22" s="10">
        <f t="shared" si="4"/>
        <v>-100346.86193229188</v>
      </c>
      <c r="BA22" s="10">
        <f t="shared" si="4"/>
        <v>-108923.44613983808</v>
      </c>
      <c r="BB22" s="10">
        <f t="shared" si="4"/>
        <v>-118427.49931740238</v>
      </c>
      <c r="BC22" s="10">
        <f t="shared" si="4"/>
        <v>-128170.64290557339</v>
      </c>
      <c r="BD22" s="10">
        <f t="shared" si="4"/>
        <v>-139016.48268574005</v>
      </c>
      <c r="BE22" s="10">
        <f t="shared" si="4"/>
        <v>-150514.44491272437</v>
      </c>
      <c r="BF22" s="10">
        <f t="shared" si="4"/>
        <v>-161391.56080060784</v>
      </c>
      <c r="BG22" s="10">
        <f t="shared" si="4"/>
        <v>-174373.59523237386</v>
      </c>
      <c r="BH22" s="10">
        <f t="shared" si="4"/>
        <v>-187687.06191691454</v>
      </c>
      <c r="BI22" s="10">
        <f t="shared" si="4"/>
        <v>-202397.71293095537</v>
      </c>
      <c r="BJ22" s="10">
        <f t="shared" si="4"/>
        <v>-217466.0482337398</v>
      </c>
      <c r="BK22" s="10">
        <f t="shared" si="4"/>
        <v>-234105.41437619569</v>
      </c>
      <c r="BL22" s="10">
        <f t="shared" si="4"/>
        <v>-251818.08356687264</v>
      </c>
      <c r="BM22" s="10">
        <f t="shared" si="4"/>
        <v>-270005.87555177987</v>
      </c>
      <c r="BN22" s="10">
        <f t="shared" si="4"/>
        <v>-290029.83117006352</v>
      </c>
      <c r="BO22" s="10">
        <f t="shared" si="4"/>
        <v>-310589.57659753662</v>
      </c>
      <c r="BP22" s="10">
        <f t="shared" si="4"/>
        <v>-332692.95392461622</v>
      </c>
      <c r="BQ22" s="10">
        <f t="shared" si="4"/>
        <v>-356746.6807386016</v>
      </c>
    </row>
  </sheetData>
  <conditionalFormatting sqref="F2:F3">
    <cfRule type="cellIs" dxfId="70" priority="1" stopIfTrue="1" operator="notEqual">
      <formula>0</formula>
    </cfRule>
    <cfRule type="cellIs" dxfId="69" priority="2" stopIfTrue="1" operator="equal">
      <formula>""</formula>
    </cfRule>
  </conditionalFormatting>
  <conditionalFormatting sqref="J3:BQ3">
    <cfRule type="cellIs" dxfId="68" priority="3" operator="equal">
      <formula>"PPA ext."</formula>
    </cfRule>
    <cfRule type="cellIs" dxfId="67" priority="4" operator="equal">
      <formula>"Delay"</formula>
    </cfRule>
    <cfRule type="cellIs" dxfId="66" priority="5" operator="equal">
      <formula>"Fin Close"</formula>
    </cfRule>
    <cfRule type="cellIs" dxfId="65" priority="6" stopIfTrue="1" operator="equal">
      <formula>"Construction"</formula>
    </cfRule>
    <cfRule type="cellIs" dxfId="64"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4">
    <tabColor rgb="FF4F81BD"/>
    <outlinePr summaryBelow="0" summaryRight="0"/>
  </sheetPr>
  <dimension ref="A1:AC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3" customWidth="1"/>
    <col min="3" max="3" width="1.44140625" style="42" customWidth="1"/>
    <col min="4" max="4" width="1.44140625" style="64" customWidth="1"/>
    <col min="5" max="5" width="30.77734375" bestFit="1" customWidth="1"/>
    <col min="6" max="6" width="20.5546875" bestFit="1" customWidth="1"/>
    <col min="7" max="7" width="13.21875" bestFit="1" customWidth="1"/>
    <col min="8" max="8" width="12.44140625" style="37" bestFit="1" customWidth="1"/>
    <col min="9" max="9" width="3.44140625" customWidth="1"/>
    <col min="10" max="12" width="12.33203125" bestFit="1" customWidth="1"/>
    <col min="13" max="13" width="12.109375" bestFit="1" customWidth="1"/>
    <col min="14" max="16" width="12.33203125" bestFit="1" customWidth="1"/>
    <col min="17" max="17" width="12.109375" bestFit="1" customWidth="1"/>
    <col min="18" max="20" width="12.33203125" bestFit="1" customWidth="1"/>
    <col min="21" max="21" width="12.109375" bestFit="1" customWidth="1"/>
    <col min="22" max="24" width="12.33203125" bestFit="1" customWidth="1"/>
    <col min="25" max="25" width="12.109375" bestFit="1" customWidth="1"/>
    <col min="26" max="27" width="12.33203125" bestFit="1" customWidth="1"/>
    <col min="28" max="29" width="12.44140625" bestFit="1" customWidth="1"/>
    <col min="30" max="30" width="15.109375" hidden="1" customWidth="1"/>
    <col min="31" max="16384" width="15.109375" hidden="1"/>
  </cols>
  <sheetData>
    <row r="1" spans="1:29" s="63" customFormat="1" ht="25">
      <c r="A1" s="39" t="str">
        <f ca="1" xml:space="preserve"> RIGHT(CELL("filename", A1), LEN(CELL("filename", A1)) - SEARCH("]", CELL("filename", A1)))</f>
        <v>P&amp;L Qly</v>
      </c>
      <c r="B1" s="67"/>
      <c r="C1" s="66"/>
      <c r="D1" s="68"/>
      <c r="F1" s="46" t="str">
        <f>HYPERLINK("#Contents!A1","Go to contents")</f>
        <v>Go to contents</v>
      </c>
      <c r="H1" s="43"/>
      <c r="J1" s="43"/>
    </row>
    <row r="2" spans="1:29" s="49" customFormat="1">
      <c r="A2" s="44"/>
      <c r="B2" s="44"/>
      <c r="C2" s="65"/>
      <c r="D2" s="62"/>
      <c r="E2" s="20" t="s">
        <v>183</v>
      </c>
      <c r="F2" s="45">
        <f ca="1" xml:space="preserve"> 'Model Checks and Alerts'!F11</f>
        <v>0</v>
      </c>
      <c r="G2" s="51" t="s">
        <v>82</v>
      </c>
      <c r="H2" s="41"/>
      <c r="I2" s="41"/>
      <c r="J2" s="8">
        <f xml:space="preserve"> Time!J$71</f>
        <v>45077</v>
      </c>
      <c r="K2" s="8">
        <f xml:space="preserve"> Time!K$71</f>
        <v>45169</v>
      </c>
      <c r="L2" s="8">
        <f xml:space="preserve"> Time!L$71</f>
        <v>45260</v>
      </c>
      <c r="M2" s="8">
        <f xml:space="preserve"> Time!M$71</f>
        <v>45351</v>
      </c>
      <c r="N2" s="8">
        <f xml:space="preserve"> Time!N$71</f>
        <v>45443</v>
      </c>
      <c r="O2" s="8">
        <f xml:space="preserve"> Time!O$71</f>
        <v>45535</v>
      </c>
      <c r="P2" s="8">
        <f xml:space="preserve"> Time!P$71</f>
        <v>45626</v>
      </c>
      <c r="Q2" s="8">
        <f xml:space="preserve"> Time!Q$71</f>
        <v>45716</v>
      </c>
      <c r="R2" s="8">
        <f xml:space="preserve"> Time!R$71</f>
        <v>45808</v>
      </c>
      <c r="S2" s="8">
        <f xml:space="preserve"> Time!S$71</f>
        <v>45900</v>
      </c>
      <c r="T2" s="8">
        <f xml:space="preserve"> Time!T$71</f>
        <v>45991</v>
      </c>
      <c r="U2" s="8">
        <f xml:space="preserve"> Time!U$71</f>
        <v>46081</v>
      </c>
      <c r="V2" s="8">
        <f xml:space="preserve"> Time!V$71</f>
        <v>46173</v>
      </c>
      <c r="W2" s="8">
        <f xml:space="preserve"> Time!W$71</f>
        <v>46265</v>
      </c>
      <c r="X2" s="8">
        <f xml:space="preserve"> Time!X$71</f>
        <v>46356</v>
      </c>
      <c r="Y2" s="8">
        <f xml:space="preserve"> Time!Y$71</f>
        <v>46446</v>
      </c>
      <c r="Z2" s="8">
        <f xml:space="preserve"> Time!Z$71</f>
        <v>46538</v>
      </c>
      <c r="AA2" s="8">
        <f xml:space="preserve"> Time!AA$71</f>
        <v>46630</v>
      </c>
      <c r="AB2" s="8">
        <f xml:space="preserve"> Time!AB$71</f>
        <v>46721</v>
      </c>
      <c r="AC2" s="8">
        <f xml:space="preserve"> Time!AC$71</f>
        <v>46812</v>
      </c>
    </row>
    <row r="3" spans="1:29" s="32" customFormat="1">
      <c r="A3" s="44"/>
      <c r="B3" s="44"/>
      <c r="C3" s="65"/>
      <c r="D3" s="62"/>
      <c r="E3" s="38" t="s">
        <v>120</v>
      </c>
      <c r="F3" s="45"/>
      <c r="G3" s="51" t="s">
        <v>58</v>
      </c>
      <c r="H3" s="41"/>
      <c r="I3" s="41"/>
      <c r="J3" s="9">
        <f xml:space="preserve"> Time!J$78</f>
        <v>0</v>
      </c>
      <c r="K3" s="9">
        <f xml:space="preserve"> Time!K$78</f>
        <v>0</v>
      </c>
      <c r="L3" s="9">
        <f xml:space="preserve"> Time!L$78</f>
        <v>0</v>
      </c>
      <c r="M3" s="9">
        <f xml:space="preserve"> Time!M$78</f>
        <v>0</v>
      </c>
      <c r="N3" s="9">
        <f xml:space="preserve"> Time!N$78</f>
        <v>0</v>
      </c>
      <c r="O3" s="9">
        <f xml:space="preserve"> Time!O$78</f>
        <v>0</v>
      </c>
      <c r="P3" s="9">
        <f xml:space="preserve"> Time!P$78</f>
        <v>0</v>
      </c>
      <c r="Q3" s="9">
        <f xml:space="preserve"> Time!Q$78</f>
        <v>0</v>
      </c>
      <c r="R3" s="9">
        <f xml:space="preserve"> Time!R$78</f>
        <v>0</v>
      </c>
      <c r="S3" s="9">
        <f xml:space="preserve"> Time!S$78</f>
        <v>0</v>
      </c>
      <c r="T3" s="9">
        <f xml:space="preserve"> Time!T$78</f>
        <v>0</v>
      </c>
      <c r="U3" s="9">
        <f xml:space="preserve"> Time!U$78</f>
        <v>0</v>
      </c>
      <c r="V3" s="9">
        <f xml:space="preserve"> Time!V$78</f>
        <v>0</v>
      </c>
      <c r="W3" s="9">
        <f xml:space="preserve"> Time!W$78</f>
        <v>0</v>
      </c>
      <c r="X3" s="9">
        <f xml:space="preserve"> Time!X$78</f>
        <v>0</v>
      </c>
      <c r="Y3" s="9">
        <f xml:space="preserve"> Time!Y$78</f>
        <v>0</v>
      </c>
      <c r="Z3" s="9">
        <f xml:space="preserve"> Time!Z$78</f>
        <v>0</v>
      </c>
      <c r="AA3" s="9">
        <f xml:space="preserve"> Time!AA$78</f>
        <v>0</v>
      </c>
      <c r="AB3" s="9">
        <f xml:space="preserve"> Time!AB$78</f>
        <v>0</v>
      </c>
      <c r="AC3" s="9">
        <f xml:space="preserve"> Time!AC$78</f>
        <v>0</v>
      </c>
    </row>
    <row r="4" spans="1:29" s="19" customFormat="1">
      <c r="A4" s="44"/>
      <c r="B4" s="44"/>
      <c r="C4" s="65"/>
      <c r="D4" s="62"/>
      <c r="E4" s="20" t="s">
        <v>184</v>
      </c>
      <c r="F4"/>
      <c r="G4"/>
      <c r="H4" s="41"/>
      <c r="I4" s="41"/>
      <c r="J4" s="19">
        <f xml:space="preserve"> Time!J$85</f>
        <v>2023</v>
      </c>
      <c r="K4" s="19">
        <f xml:space="preserve"> Time!K$85</f>
        <v>2023</v>
      </c>
      <c r="L4" s="19">
        <f xml:space="preserve"> Time!L$85</f>
        <v>2023</v>
      </c>
      <c r="M4" s="19">
        <f xml:space="preserve"> Time!M$85</f>
        <v>2024</v>
      </c>
      <c r="N4" s="19">
        <f xml:space="preserve"> Time!N$85</f>
        <v>2024</v>
      </c>
      <c r="O4" s="19">
        <f xml:space="preserve"> Time!O$85</f>
        <v>2024</v>
      </c>
      <c r="P4" s="19">
        <f xml:space="preserve"> Time!P$85</f>
        <v>2024</v>
      </c>
      <c r="Q4" s="19">
        <f xml:space="preserve"> Time!Q$85</f>
        <v>2025</v>
      </c>
      <c r="R4" s="19">
        <f xml:space="preserve"> Time!R$85</f>
        <v>2025</v>
      </c>
      <c r="S4" s="19">
        <f xml:space="preserve"> Time!S$85</f>
        <v>2025</v>
      </c>
      <c r="T4" s="19">
        <f xml:space="preserve"> Time!T$85</f>
        <v>2025</v>
      </c>
      <c r="U4" s="19">
        <f xml:space="preserve"> Time!U$85</f>
        <v>2026</v>
      </c>
      <c r="V4" s="19">
        <f xml:space="preserve"> Time!V$85</f>
        <v>2026</v>
      </c>
      <c r="W4" s="19">
        <f xml:space="preserve"> Time!W$85</f>
        <v>2026</v>
      </c>
      <c r="X4" s="19">
        <f xml:space="preserve"> Time!X$85</f>
        <v>2026</v>
      </c>
      <c r="Y4" s="19">
        <f xml:space="preserve"> Time!Y$85</f>
        <v>2027</v>
      </c>
      <c r="Z4" s="19">
        <f xml:space="preserve"> Time!Z$85</f>
        <v>2027</v>
      </c>
      <c r="AA4" s="19">
        <f xml:space="preserve"> Time!AA$85</f>
        <v>2027</v>
      </c>
      <c r="AB4" s="19">
        <f xml:space="preserve"> Time!AB$85</f>
        <v>2027</v>
      </c>
      <c r="AC4" s="19">
        <f xml:space="preserve"> Time!AC$85</f>
        <v>2028</v>
      </c>
    </row>
    <row r="5" spans="1:29" s="32" customFormat="1">
      <c r="A5" s="44"/>
      <c r="B5" s="44"/>
      <c r="C5" s="65"/>
      <c r="D5" s="62"/>
      <c r="E5" s="20" t="s">
        <v>174</v>
      </c>
      <c r="F5" s="23" t="s">
        <v>141</v>
      </c>
      <c r="G5" s="23" t="s">
        <v>131</v>
      </c>
      <c r="H5" s="23" t="s">
        <v>119</v>
      </c>
      <c r="I5" s="41"/>
      <c r="J5" s="7">
        <f xml:space="preserve"> Time!J$91</f>
        <v>3</v>
      </c>
      <c r="K5" s="7">
        <f xml:space="preserve"> Time!K$91</f>
        <v>6</v>
      </c>
      <c r="L5" s="7">
        <f xml:space="preserve"> Time!L$91</f>
        <v>9</v>
      </c>
      <c r="M5" s="7">
        <f xml:space="preserve"> Time!M$91</f>
        <v>12</v>
      </c>
      <c r="N5" s="7">
        <f xml:space="preserve"> Time!N$91</f>
        <v>15</v>
      </c>
      <c r="O5" s="7">
        <f xml:space="preserve"> Time!O$91</f>
        <v>18</v>
      </c>
      <c r="P5" s="7">
        <f xml:space="preserve"> Time!P$91</f>
        <v>21</v>
      </c>
      <c r="Q5" s="7">
        <f xml:space="preserve"> Time!Q$91</f>
        <v>24</v>
      </c>
      <c r="R5" s="7">
        <f xml:space="preserve"> Time!R$91</f>
        <v>27</v>
      </c>
      <c r="S5" s="7">
        <f xml:space="preserve"> Time!S$91</f>
        <v>30</v>
      </c>
      <c r="T5" s="7">
        <f xml:space="preserve"> Time!T$91</f>
        <v>33</v>
      </c>
      <c r="U5" s="7">
        <f xml:space="preserve"> Time!U$91</f>
        <v>36</v>
      </c>
      <c r="V5" s="7">
        <f xml:space="preserve"> Time!V$91</f>
        <v>39</v>
      </c>
      <c r="W5" s="7">
        <f xml:space="preserve"> Time!W$91</f>
        <v>42</v>
      </c>
      <c r="X5" s="7">
        <f xml:space="preserve"> Time!X$91</f>
        <v>45</v>
      </c>
      <c r="Y5" s="7">
        <f xml:space="preserve"> Time!Y$91</f>
        <v>48</v>
      </c>
      <c r="Z5" s="7">
        <f xml:space="preserve"> Time!Z$91</f>
        <v>51</v>
      </c>
      <c r="AA5" s="7">
        <f xml:space="preserve"> Time!AA$91</f>
        <v>54</v>
      </c>
      <c r="AB5" s="7">
        <f xml:space="preserve"> Time!AB$91</f>
        <v>57</v>
      </c>
      <c r="AC5" s="7">
        <f xml:space="preserve"> Time!AC$91</f>
        <v>60</v>
      </c>
    </row>
    <row r="6" spans="1:29" s="37" customFormat="1">
      <c r="A6" s="23"/>
      <c r="B6" s="23"/>
      <c r="C6" s="42"/>
      <c r="D6" s="69"/>
      <c r="F6" s="23"/>
      <c r="G6" s="23"/>
      <c r="H6" s="23"/>
    </row>
    <row r="8" spans="1:29">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SUMIF( Time!$J200:$BQ200, Time!J$37, Customers!$J17:$BQ17)</f>
        <v>0</v>
      </c>
      <c r="K8" s="6">
        <f xml:space="preserve"> SUMIF( Time!$J200:$BQ200, Time!K$37, Customers!$J17:$BQ17)</f>
        <v>531.25125000000003</v>
      </c>
      <c r="L8" s="6">
        <f xml:space="preserve"> SUMIF( Time!$J200:$BQ200, Time!L$37, Customers!$J17:$BQ17)</f>
        <v>2295.0054</v>
      </c>
      <c r="M8" s="6">
        <f xml:space="preserve"> SUMIF( Time!$J200:$BQ200, Time!M$37, Customers!$J17:$BQ17)</f>
        <v>7671.2680499999997</v>
      </c>
      <c r="N8" s="6">
        <f xml:space="preserve"> SUMIF( Time!$J200:$BQ200, Time!N$37, Customers!$J17:$BQ17)</f>
        <v>25861.310850000002</v>
      </c>
      <c r="O8" s="6">
        <f xml:space="preserve"> SUMIF( Time!$J200:$BQ200, Time!O$37, Customers!$J17:$BQ17)</f>
        <v>60838.893150000004</v>
      </c>
      <c r="P8" s="6">
        <f xml:space="preserve"> SUMIF( Time!$J200:$BQ200, Time!P$37, Customers!$J17:$BQ17)</f>
        <v>80962.690499999997</v>
      </c>
      <c r="Q8" s="6">
        <f xml:space="preserve"> SUMIF( Time!$J200:$BQ200, Time!Q$37, Customers!$J17:$BQ17)</f>
        <v>107780.25360000001</v>
      </c>
      <c r="R8" s="6">
        <f xml:space="preserve"> SUMIF( Time!$J200:$BQ200, Time!R$37, Customers!$J17:$BQ17)</f>
        <v>143480.3376</v>
      </c>
      <c r="S8" s="6">
        <f xml:space="preserve"> SUMIF( Time!$J200:$BQ200, Time!S$37, Customers!$J17:$BQ17)</f>
        <v>176545.4154</v>
      </c>
      <c r="T8" s="6">
        <f xml:space="preserve"> SUMIF( Time!$J200:$BQ200, Time!T$37, Customers!$J17:$BQ17)</f>
        <v>187340.44079999998</v>
      </c>
      <c r="U8" s="6">
        <f xml:space="preserve"> SUMIF( Time!$J200:$BQ200, Time!U$37, Customers!$J17:$BQ17)</f>
        <v>198815.46779999998</v>
      </c>
      <c r="V8" s="6">
        <f xml:space="preserve"> SUMIF( Time!$J200:$BQ200, Time!V$37, Customers!$J17:$BQ17)</f>
        <v>210970.4964</v>
      </c>
      <c r="W8" s="6">
        <f xml:space="preserve"> SUMIF( Time!$J200:$BQ200, Time!W$37, Customers!$J17:$BQ17)</f>
        <v>223911.77685000002</v>
      </c>
      <c r="X8" s="6">
        <f xml:space="preserve"> SUMIF( Time!$J200:$BQ200, Time!X$37, Customers!$J17:$BQ17)</f>
        <v>237618.05909999998</v>
      </c>
      <c r="Y8" s="6">
        <f xml:space="preserve"> SUMIF( Time!$J200:$BQ200, Time!Y$37, Customers!$J17:$BQ17)</f>
        <v>252153.09330000001</v>
      </c>
      <c r="Z8" s="6">
        <f xml:space="preserve"> SUMIF( Time!$J200:$BQ200, Time!Z$37, Customers!$J17:$BQ17)</f>
        <v>267601.87965000002</v>
      </c>
      <c r="AA8" s="6">
        <f xml:space="preserve"> SUMIF( Time!$J200:$BQ200, Time!AA$37, Customers!$J17:$BQ17)</f>
        <v>283964.41814999998</v>
      </c>
      <c r="AB8" s="6">
        <f xml:space="preserve"> SUMIF( Time!$J200:$BQ200, Time!AB$37, Customers!$J17:$BQ17)</f>
        <v>301346.95905</v>
      </c>
      <c r="AC8" s="6">
        <f xml:space="preserve"> SUMIF( Time!$J200:$BQ200, Time!AC$37, Customers!$J17:$BQ17)</f>
        <v>319792.00244999997</v>
      </c>
    </row>
    <row r="9" spans="1:29">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 xml:space="preserve"> SUMIF( Time!$J200:$BQ200, Time!J$37, Expense!$J12:$BQ12)</f>
        <v>0</v>
      </c>
      <c r="K9" s="6">
        <f xml:space="preserve"> SUMIF( Time!$J200:$BQ200, Time!K$37, Expense!$J12:$BQ12)</f>
        <v>-53.125124999999997</v>
      </c>
      <c r="L9" s="6">
        <f xml:space="preserve"> SUMIF( Time!$J200:$BQ200, Time!L$37, Expense!$J12:$BQ12)</f>
        <v>-229.50054000000006</v>
      </c>
      <c r="M9" s="6">
        <f xml:space="preserve"> SUMIF( Time!$J200:$BQ200, Time!M$37, Expense!$J12:$BQ12)</f>
        <v>-767.1268050000001</v>
      </c>
      <c r="N9" s="6">
        <f xml:space="preserve"> SUMIF( Time!$J200:$BQ200, Time!N$37, Expense!$J12:$BQ12)</f>
        <v>-2586.131085</v>
      </c>
      <c r="O9" s="6">
        <f xml:space="preserve"> SUMIF( Time!$J200:$BQ200, Time!O$37, Expense!$J12:$BQ12)</f>
        <v>-6083.8893150000004</v>
      </c>
      <c r="P9" s="6">
        <f xml:space="preserve"> SUMIF( Time!$J200:$BQ200, Time!P$37, Expense!$J12:$BQ12)</f>
        <v>-8096.2690500000008</v>
      </c>
      <c r="Q9" s="6">
        <f xml:space="preserve"> SUMIF( Time!$J200:$BQ200, Time!Q$37, Expense!$J12:$BQ12)</f>
        <v>-10778.025360000001</v>
      </c>
      <c r="R9" s="6">
        <f xml:space="preserve"> SUMIF( Time!$J200:$BQ200, Time!R$37, Expense!$J12:$BQ12)</f>
        <v>-14348.033760000002</v>
      </c>
      <c r="S9" s="6">
        <f xml:space="preserve"> SUMIF( Time!$J200:$BQ200, Time!S$37, Expense!$J12:$BQ12)</f>
        <v>-17654.541540000002</v>
      </c>
      <c r="T9" s="6">
        <f xml:space="preserve"> SUMIF( Time!$J200:$BQ200, Time!T$37, Expense!$J12:$BQ12)</f>
        <v>-18734.04408</v>
      </c>
      <c r="U9" s="6">
        <f xml:space="preserve"> SUMIF( Time!$J200:$BQ200, Time!U$37, Expense!$J12:$BQ12)</f>
        <v>-19881.546780000001</v>
      </c>
      <c r="V9" s="6">
        <f xml:space="preserve"> SUMIF( Time!$J200:$BQ200, Time!V$37, Expense!$J12:$BQ12)</f>
        <v>-21097.049640000005</v>
      </c>
      <c r="W9" s="6">
        <f xml:space="preserve"> SUMIF( Time!$J200:$BQ200, Time!W$37, Expense!$J12:$BQ12)</f>
        <v>-22391.177685000002</v>
      </c>
      <c r="X9" s="6">
        <f xml:space="preserve"> SUMIF( Time!$J200:$BQ200, Time!X$37, Expense!$J12:$BQ12)</f>
        <v>-23761.805910000003</v>
      </c>
      <c r="Y9" s="6">
        <f xml:space="preserve"> SUMIF( Time!$J200:$BQ200, Time!Y$37, Expense!$J12:$BQ12)</f>
        <v>-25215.309330000004</v>
      </c>
      <c r="Z9" s="6">
        <f xml:space="preserve"> SUMIF( Time!$J200:$BQ200, Time!Z$37, Expense!$J12:$BQ12)</f>
        <v>-26760.187965000001</v>
      </c>
      <c r="AA9" s="6">
        <f xml:space="preserve"> SUMIF( Time!$J200:$BQ200, Time!AA$37, Expense!$J12:$BQ12)</f>
        <v>-28396.441814999998</v>
      </c>
      <c r="AB9" s="6">
        <f xml:space="preserve"> SUMIF( Time!$J200:$BQ200, Time!AB$37, Expense!$J12:$BQ12)</f>
        <v>-30134.695905000008</v>
      </c>
      <c r="AC9" s="6">
        <f xml:space="preserve"> SUMIF( Time!$J200:$BQ200, Time!AC$37, Expense!$J12:$BQ12)</f>
        <v>-31979.200245</v>
      </c>
    </row>
    <row r="10" spans="1:29">
      <c r="E10" s="10" t="s">
        <v>106</v>
      </c>
      <c r="F10" s="26"/>
      <c r="G10" s="10"/>
      <c r="H10" s="35">
        <f xml:space="preserve"> SUM( J10:BQ10 )</f>
        <v>2780532.9174150005</v>
      </c>
      <c r="I10" s="26"/>
      <c r="J10" s="10">
        <f xml:space="preserve"> SUMIF( Time!$J200:$BQ200, Time!J$37, 'P&amp;L'!$J10:$BQ10)</f>
        <v>0</v>
      </c>
      <c r="K10" s="10">
        <f xml:space="preserve"> SUMIF( Time!$J200:$BQ200, Time!K$37, 'P&amp;L'!$J10:$BQ10)</f>
        <v>478.126125</v>
      </c>
      <c r="L10" s="10">
        <f xml:space="preserve"> SUMIF( Time!$J200:$BQ200, Time!L$37, 'P&amp;L'!$J10:$BQ10)</f>
        <v>2065.50486</v>
      </c>
      <c r="M10" s="10">
        <f xml:space="preserve"> SUMIF( Time!$J200:$BQ200, Time!M$37, 'P&amp;L'!$J10:$BQ10)</f>
        <v>6904.1412449999989</v>
      </c>
      <c r="N10" s="10">
        <f xml:space="preserve"> SUMIF( Time!$J200:$BQ200, Time!N$37, 'P&amp;L'!$J10:$BQ10)</f>
        <v>23275.179765000001</v>
      </c>
      <c r="O10" s="10">
        <f xml:space="preserve"> SUMIF( Time!$J200:$BQ200, Time!O$37, 'P&amp;L'!$J10:$BQ10)</f>
        <v>54755.003835000003</v>
      </c>
      <c r="P10" s="10">
        <f xml:space="preserve"> SUMIF( Time!$J200:$BQ200, Time!P$37, 'P&amp;L'!$J10:$BQ10)</f>
        <v>72866.421449999994</v>
      </c>
      <c r="Q10" s="10">
        <f xml:space="preserve"> SUMIF( Time!$J200:$BQ200, Time!Q$37, 'P&amp;L'!$J10:$BQ10)</f>
        <v>97002.228239999997</v>
      </c>
      <c r="R10" s="10">
        <f xml:space="preserve"> SUMIF( Time!$J200:$BQ200, Time!R$37, 'P&amp;L'!$J10:$BQ10)</f>
        <v>129132.30384000001</v>
      </c>
      <c r="S10" s="10">
        <f xml:space="preserve"> SUMIF( Time!$J200:$BQ200, Time!S$37, 'P&amp;L'!$J10:$BQ10)</f>
        <v>158890.87385999999</v>
      </c>
      <c r="T10" s="10">
        <f xml:space="preserve"> SUMIF( Time!$J200:$BQ200, Time!T$37, 'P&amp;L'!$J10:$BQ10)</f>
        <v>168606.39671999999</v>
      </c>
      <c r="U10" s="10">
        <f xml:space="preserve"> SUMIF( Time!$J200:$BQ200, Time!U$37, 'P&amp;L'!$J10:$BQ10)</f>
        <v>178933.92102000001</v>
      </c>
      <c r="V10" s="10">
        <f xml:space="preserve"> SUMIF( Time!$J200:$BQ200, Time!V$37, 'P&amp;L'!$J10:$BQ10)</f>
        <v>189873.44676000002</v>
      </c>
      <c r="W10" s="10">
        <f xml:space="preserve"> SUMIF( Time!$J200:$BQ200, Time!W$37, 'P&amp;L'!$J10:$BQ10)</f>
        <v>201520.59916500002</v>
      </c>
      <c r="X10" s="10">
        <f xml:space="preserve"> SUMIF( Time!$J200:$BQ200, Time!X$37, 'P&amp;L'!$J10:$BQ10)</f>
        <v>213856.25319000002</v>
      </c>
      <c r="Y10" s="10">
        <f xml:space="preserve"> SUMIF( Time!$J200:$BQ200, Time!Y$37, 'P&amp;L'!$J10:$BQ10)</f>
        <v>226937.78396999999</v>
      </c>
      <c r="Z10" s="10">
        <f xml:space="preserve"> SUMIF( Time!$J200:$BQ200, Time!Z$37, 'P&amp;L'!$J10:$BQ10)</f>
        <v>240841.69168500003</v>
      </c>
      <c r="AA10" s="10">
        <f xml:space="preserve"> SUMIF( Time!$J200:$BQ200, Time!AA$37, 'P&amp;L'!$J10:$BQ10)</f>
        <v>255567.97633500001</v>
      </c>
      <c r="AB10" s="10">
        <f xml:space="preserve"> SUMIF( Time!$J200:$BQ200, Time!AB$37, 'P&amp;L'!$J10:$BQ10)</f>
        <v>271212.26314500003</v>
      </c>
      <c r="AC10" s="10">
        <f xml:space="preserve"> SUMIF( Time!$J200:$BQ200, Time!AC$37, 'P&amp;L'!$J10:$BQ10)</f>
        <v>287812.80220499996</v>
      </c>
    </row>
    <row r="12" spans="1:29">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 xml:space="preserve"> SUMIF( Time!$J200:$BQ200, Time!J$37, Expense!$J19:$BQ19)</f>
        <v>-47751.821333197477</v>
      </c>
      <c r="K12" s="6">
        <f xml:space="preserve"> SUMIF( Time!$J200:$BQ200, Time!K$37, Expense!$J19:$BQ19)</f>
        <v>-56831.797009866306</v>
      </c>
      <c r="L12" s="6">
        <f xml:space="preserve"> SUMIF( Time!$J200:$BQ200, Time!L$37, Expense!$J19:$BQ19)</f>
        <v>-67681.105255653267</v>
      </c>
      <c r="M12" s="6">
        <f xml:space="preserve"> SUMIF( Time!$J200:$BQ200, Time!M$37, Expense!$J19:$BQ19)</f>
        <v>-80553.502818065012</v>
      </c>
      <c r="N12" s="6">
        <f xml:space="preserve"> SUMIF( Time!$J200:$BQ200, Time!N$37, Expense!$J19:$BQ19)</f>
        <v>-95557.876403589224</v>
      </c>
      <c r="O12" s="6">
        <f xml:space="preserve"> SUMIF( Time!$J200:$BQ200, Time!O$37, Expense!$J19:$BQ19)</f>
        <v>-113734.92390727741</v>
      </c>
      <c r="P12" s="6">
        <f xml:space="preserve"> SUMIF( Time!$J200:$BQ200, Time!P$37, Expense!$J19:$BQ19)</f>
        <v>-135414.78903674881</v>
      </c>
      <c r="Q12" s="6">
        <f xml:space="preserve"> SUMIF( Time!$J200:$BQ200, Time!Q$37, Expense!$J19:$BQ19)</f>
        <v>-161197.00794277969</v>
      </c>
      <c r="R12" s="6">
        <f xml:space="preserve"> SUMIF( Time!$J200:$BQ200, Time!R$37, Expense!$J19:$BQ19)</f>
        <v>-191117.57799423556</v>
      </c>
      <c r="S12" s="6">
        <f xml:space="preserve"> SUMIF( Time!$J200:$BQ200, Time!S$37, Expense!$J19:$BQ19)</f>
        <v>-227422.3278984777</v>
      </c>
      <c r="T12" s="6">
        <f xml:space="preserve"> SUMIF( Time!$J200:$BQ200, Time!T$37, Expense!$J19:$BQ19)</f>
        <v>-270794.55304389232</v>
      </c>
      <c r="U12" s="6">
        <f xml:space="preserve"> SUMIF( Time!$J200:$BQ200, Time!U$37, Expense!$J19:$BQ19)</f>
        <v>-322347.06671285635</v>
      </c>
      <c r="V12" s="6">
        <f xml:space="preserve"> SUMIF( Time!$J200:$BQ200, Time!V$37, Expense!$J19:$BQ19)</f>
        <v>-382180.03540405806</v>
      </c>
      <c r="W12" s="6">
        <f xml:space="preserve"> SUMIF( Time!$J200:$BQ200, Time!W$37, Expense!$J19:$BQ19)</f>
        <v>-454797.11088692641</v>
      </c>
      <c r="X12" s="6">
        <f xml:space="preserve"> SUMIF( Time!$J200:$BQ200, Time!X$37, Expense!$J19:$BQ19)</f>
        <v>-541554.06057953229</v>
      </c>
      <c r="Y12" s="6">
        <f xml:space="preserve"> SUMIF( Time!$J200:$BQ200, Time!Y$37, Expense!$J19:$BQ19)</f>
        <v>-644639.35447403777</v>
      </c>
      <c r="Z12" s="6">
        <f xml:space="preserve"> SUMIF( Time!$J200:$BQ200, Time!Z$37, Expense!$J19:$BQ19)</f>
        <v>-764293.90963489632</v>
      </c>
      <c r="AA12" s="6">
        <f xml:space="preserve"> SUMIF( Time!$J200:$BQ200, Time!AA$37, Expense!$J19:$BQ19)</f>
        <v>-909537.15187589091</v>
      </c>
      <c r="AB12" s="6">
        <f xml:space="preserve"> SUMIF( Time!$J200:$BQ200, Time!AB$37, Expense!$J19:$BQ19)</f>
        <v>-1083066.0534337161</v>
      </c>
      <c r="AC12" s="6">
        <f xml:space="preserve"> SUMIF( Time!$J200:$BQ200, Time!AC$37, Expense!$J19:$BQ19)</f>
        <v>-1287842.0134657545</v>
      </c>
    </row>
    <row r="13" spans="1:29">
      <c r="E13" s="10" t="s">
        <v>107</v>
      </c>
      <c r="F13" s="26"/>
      <c r="G13" s="10"/>
      <c r="H13" s="35">
        <f xml:space="preserve"> SUM( J13:BQ13 )</f>
        <v>-5057781.1216964507</v>
      </c>
      <c r="I13" s="26"/>
      <c r="J13" s="10">
        <f xml:space="preserve"> SUMIF( Time!$J200:$BQ200, Time!J$37, 'P&amp;L'!$J13:$BQ13)</f>
        <v>-47751.821333197477</v>
      </c>
      <c r="K13" s="10">
        <f xml:space="preserve"> SUMIF( Time!$J200:$BQ200, Time!K$37, 'P&amp;L'!$J13:$BQ13)</f>
        <v>-56353.670884866311</v>
      </c>
      <c r="L13" s="10">
        <f xml:space="preserve"> SUMIF( Time!$J200:$BQ200, Time!L$37, 'P&amp;L'!$J13:$BQ13)</f>
        <v>-65615.600395653266</v>
      </c>
      <c r="M13" s="10">
        <f xml:space="preserve"> SUMIF( Time!$J200:$BQ200, Time!M$37, 'P&amp;L'!$J13:$BQ13)</f>
        <v>-73649.36157306502</v>
      </c>
      <c r="N13" s="10">
        <f xml:space="preserve"> SUMIF( Time!$J200:$BQ200, Time!N$37, 'P&amp;L'!$J13:$BQ13)</f>
        <v>-72282.69663858923</v>
      </c>
      <c r="O13" s="10">
        <f xml:space="preserve"> SUMIF( Time!$J200:$BQ200, Time!O$37, 'P&amp;L'!$J13:$BQ13)</f>
        <v>-58979.920072277404</v>
      </c>
      <c r="P13" s="10">
        <f xml:space="preserve"> SUMIF( Time!$J200:$BQ200, Time!P$37, 'P&amp;L'!$J13:$BQ13)</f>
        <v>-62548.367586748798</v>
      </c>
      <c r="Q13" s="10">
        <f xml:space="preserve"> SUMIF( Time!$J200:$BQ200, Time!Q$37, 'P&amp;L'!$J13:$BQ13)</f>
        <v>-64194.779702779677</v>
      </c>
      <c r="R13" s="10">
        <f xml:space="preserve"> SUMIF( Time!$J200:$BQ200, Time!R$37, 'P&amp;L'!$J13:$BQ13)</f>
        <v>-61985.274154235536</v>
      </c>
      <c r="S13" s="10">
        <f xml:space="preserve"> SUMIF( Time!$J200:$BQ200, Time!S$37, 'P&amp;L'!$J13:$BQ13)</f>
        <v>-68531.454038477706</v>
      </c>
      <c r="T13" s="10">
        <f xml:space="preserve"> SUMIF( Time!$J200:$BQ200, Time!T$37, 'P&amp;L'!$J13:$BQ13)</f>
        <v>-102188.15632389233</v>
      </c>
      <c r="U13" s="10">
        <f xml:space="preserve"> SUMIF( Time!$J200:$BQ200, Time!U$37, 'P&amp;L'!$J13:$BQ13)</f>
        <v>-143413.14569285637</v>
      </c>
      <c r="V13" s="10">
        <f xml:space="preserve"> SUMIF( Time!$J200:$BQ200, Time!V$37, 'P&amp;L'!$J13:$BQ13)</f>
        <v>-192306.58864405804</v>
      </c>
      <c r="W13" s="10">
        <f xml:space="preserve"> SUMIF( Time!$J200:$BQ200, Time!W$37, 'P&amp;L'!$J13:$BQ13)</f>
        <v>-253276.51172192639</v>
      </c>
      <c r="X13" s="10">
        <f xml:space="preserve"> SUMIF( Time!$J200:$BQ200, Time!X$37, 'P&amp;L'!$J13:$BQ13)</f>
        <v>-327697.80738953233</v>
      </c>
      <c r="Y13" s="10">
        <f xml:space="preserve"> SUMIF( Time!$J200:$BQ200, Time!Y$37, 'P&amp;L'!$J13:$BQ13)</f>
        <v>-417701.57050403784</v>
      </c>
      <c r="Z13" s="10">
        <f xml:space="preserve"> SUMIF( Time!$J200:$BQ200, Time!Z$37, 'P&amp;L'!$J13:$BQ13)</f>
        <v>-523452.21794989624</v>
      </c>
      <c r="AA13" s="10">
        <f xml:space="preserve"> SUMIF( Time!$J200:$BQ200, Time!AA$37, 'P&amp;L'!$J13:$BQ13)</f>
        <v>-653969.17554089078</v>
      </c>
      <c r="AB13" s="10">
        <f xml:space="preserve"> SUMIF( Time!$J200:$BQ200, Time!AB$37, 'P&amp;L'!$J13:$BQ13)</f>
        <v>-811853.79028871609</v>
      </c>
      <c r="AC13" s="10">
        <f xml:space="preserve"> SUMIF( Time!$J200:$BQ200, Time!AC$37, 'P&amp;L'!$J13:$BQ13)</f>
        <v>-1000029.2112607544</v>
      </c>
    </row>
    <row r="15" spans="1:29">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 xml:space="preserve"> SUMIF( Time!$J200:$BQ200, Time!J$37, Assets!$J27:$BQ27)</f>
        <v>0</v>
      </c>
      <c r="K15" s="6">
        <f xml:space="preserve"> SUMIF( Time!$J200:$BQ200, Time!K$37, Assets!$J27:$BQ27)</f>
        <v>0</v>
      </c>
      <c r="L15" s="6">
        <f xml:space="preserve"> SUMIF( Time!$J200:$BQ200, Time!L$37, Assets!$J27:$BQ27)</f>
        <v>0</v>
      </c>
      <c r="M15" s="6">
        <f xml:space="preserve"> SUMIF( Time!$J200:$BQ200, Time!M$37, Assets!$J27:$BQ27)</f>
        <v>0</v>
      </c>
      <c r="N15" s="6">
        <f xml:space="preserve"> SUMIF( Time!$J200:$BQ200, Time!N$37, Assets!$J27:$BQ27)</f>
        <v>0</v>
      </c>
      <c r="O15" s="6">
        <f xml:space="preserve"> SUMIF( Time!$J200:$BQ200, Time!O$37, Assets!$J27:$BQ27)</f>
        <v>0</v>
      </c>
      <c r="P15" s="6">
        <f xml:space="preserve"> SUMIF( Time!$J200:$BQ200, Time!P$37, Assets!$J27:$BQ27)</f>
        <v>0</v>
      </c>
      <c r="Q15" s="6">
        <f xml:space="preserve"> SUMIF( Time!$J200:$BQ200, Time!Q$37, Assets!$J27:$BQ27)</f>
        <v>0</v>
      </c>
      <c r="R15" s="6">
        <f xml:space="preserve"> SUMIF( Time!$J200:$BQ200, Time!R$37, Assets!$J27:$BQ27)</f>
        <v>0</v>
      </c>
      <c r="S15" s="6">
        <f xml:space="preserve"> SUMIF( Time!$J200:$BQ200, Time!S$37, Assets!$J27:$BQ27)</f>
        <v>0</v>
      </c>
      <c r="T15" s="6">
        <f xml:space="preserve"> SUMIF( Time!$J200:$BQ200, Time!T$37, Assets!$J27:$BQ27)</f>
        <v>0</v>
      </c>
      <c r="U15" s="6">
        <f xml:space="preserve"> SUMIF( Time!$J200:$BQ200, Time!U$37, Assets!$J27:$BQ27)</f>
        <v>0</v>
      </c>
      <c r="V15" s="6">
        <f xml:space="preserve"> SUMIF( Time!$J200:$BQ200, Time!V$37, Assets!$J27:$BQ27)</f>
        <v>0</v>
      </c>
      <c r="W15" s="6">
        <f xml:space="preserve"> SUMIF( Time!$J200:$BQ200, Time!W$37, Assets!$J27:$BQ27)</f>
        <v>0</v>
      </c>
      <c r="X15" s="6">
        <f xml:space="preserve"> SUMIF( Time!$J200:$BQ200, Time!X$37, Assets!$J27:$BQ27)</f>
        <v>0</v>
      </c>
      <c r="Y15" s="6">
        <f xml:space="preserve"> SUMIF( Time!$J200:$BQ200, Time!Y$37, Assets!$J27:$BQ27)</f>
        <v>0</v>
      </c>
      <c r="Z15" s="6">
        <f xml:space="preserve"> SUMIF( Time!$J200:$BQ200, Time!Z$37, Assets!$J27:$BQ27)</f>
        <v>0</v>
      </c>
      <c r="AA15" s="6">
        <f xml:space="preserve"> SUMIF( Time!$J200:$BQ200, Time!AA$37, Assets!$J27:$BQ27)</f>
        <v>0</v>
      </c>
      <c r="AB15" s="6">
        <f xml:space="preserve"> SUMIF( Time!$J200:$BQ200, Time!AB$37, Assets!$J27:$BQ27)</f>
        <v>0</v>
      </c>
      <c r="AC15" s="6">
        <f xml:space="preserve"> SUMIF( Time!$J200:$BQ200, Time!AC$37, Assets!$J27:$BQ27)</f>
        <v>0</v>
      </c>
    </row>
    <row r="16" spans="1:29">
      <c r="E16" s="10" t="s">
        <v>108</v>
      </c>
      <c r="F16" s="26"/>
      <c r="G16" s="10"/>
      <c r="H16" s="35">
        <f xml:space="preserve"> SUM( J16:BQ16 )</f>
        <v>-5057781.1216964507</v>
      </c>
      <c r="I16" s="26"/>
      <c r="J16" s="10">
        <f xml:space="preserve"> SUMIF( Time!$J200:$BQ200, Time!J$37, 'P&amp;L'!$J16:$BQ16)</f>
        <v>-47751.821333197477</v>
      </c>
      <c r="K16" s="10">
        <f xml:space="preserve"> SUMIF( Time!$J200:$BQ200, Time!K$37, 'P&amp;L'!$J16:$BQ16)</f>
        <v>-56353.670884866311</v>
      </c>
      <c r="L16" s="10">
        <f xml:space="preserve"> SUMIF( Time!$J200:$BQ200, Time!L$37, 'P&amp;L'!$J16:$BQ16)</f>
        <v>-65615.600395653266</v>
      </c>
      <c r="M16" s="10">
        <f xml:space="preserve"> SUMIF( Time!$J200:$BQ200, Time!M$37, 'P&amp;L'!$J16:$BQ16)</f>
        <v>-73649.36157306502</v>
      </c>
      <c r="N16" s="10">
        <f xml:space="preserve"> SUMIF( Time!$J200:$BQ200, Time!N$37, 'P&amp;L'!$J16:$BQ16)</f>
        <v>-72282.69663858923</v>
      </c>
      <c r="O16" s="10">
        <f xml:space="preserve"> SUMIF( Time!$J200:$BQ200, Time!O$37, 'P&amp;L'!$J16:$BQ16)</f>
        <v>-58979.920072277404</v>
      </c>
      <c r="P16" s="10">
        <f xml:space="preserve"> SUMIF( Time!$J200:$BQ200, Time!P$37, 'P&amp;L'!$J16:$BQ16)</f>
        <v>-62548.367586748798</v>
      </c>
      <c r="Q16" s="10">
        <f xml:space="preserve"> SUMIF( Time!$J200:$BQ200, Time!Q$37, 'P&amp;L'!$J16:$BQ16)</f>
        <v>-64194.779702779677</v>
      </c>
      <c r="R16" s="10">
        <f xml:space="preserve"> SUMIF( Time!$J200:$BQ200, Time!R$37, 'P&amp;L'!$J16:$BQ16)</f>
        <v>-61985.274154235536</v>
      </c>
      <c r="S16" s="10">
        <f xml:space="preserve"> SUMIF( Time!$J200:$BQ200, Time!S$37, 'P&amp;L'!$J16:$BQ16)</f>
        <v>-68531.454038477706</v>
      </c>
      <c r="T16" s="10">
        <f xml:space="preserve"> SUMIF( Time!$J200:$BQ200, Time!T$37, 'P&amp;L'!$J16:$BQ16)</f>
        <v>-102188.15632389233</v>
      </c>
      <c r="U16" s="10">
        <f xml:space="preserve"> SUMIF( Time!$J200:$BQ200, Time!U$37, 'P&amp;L'!$J16:$BQ16)</f>
        <v>-143413.14569285637</v>
      </c>
      <c r="V16" s="10">
        <f xml:space="preserve"> SUMIF( Time!$J200:$BQ200, Time!V$37, 'P&amp;L'!$J16:$BQ16)</f>
        <v>-192306.58864405804</v>
      </c>
      <c r="W16" s="10">
        <f xml:space="preserve"> SUMIF( Time!$J200:$BQ200, Time!W$37, 'P&amp;L'!$J16:$BQ16)</f>
        <v>-253276.51172192639</v>
      </c>
      <c r="X16" s="10">
        <f xml:space="preserve"> SUMIF( Time!$J200:$BQ200, Time!X$37, 'P&amp;L'!$J16:$BQ16)</f>
        <v>-327697.80738953233</v>
      </c>
      <c r="Y16" s="10">
        <f xml:space="preserve"> SUMIF( Time!$J200:$BQ200, Time!Y$37, 'P&amp;L'!$J16:$BQ16)</f>
        <v>-417701.57050403784</v>
      </c>
      <c r="Z16" s="10">
        <f xml:space="preserve"> SUMIF( Time!$J200:$BQ200, Time!Z$37, 'P&amp;L'!$J16:$BQ16)</f>
        <v>-523452.21794989624</v>
      </c>
      <c r="AA16" s="10">
        <f xml:space="preserve"> SUMIF( Time!$J200:$BQ200, Time!AA$37, 'P&amp;L'!$J16:$BQ16)</f>
        <v>-653969.17554089078</v>
      </c>
      <c r="AB16" s="10">
        <f xml:space="preserve"> SUMIF( Time!$J200:$BQ200, Time!AB$37, 'P&amp;L'!$J16:$BQ16)</f>
        <v>-811853.79028871609</v>
      </c>
      <c r="AC16" s="10">
        <f xml:space="preserve"> SUMIF( Time!$J200:$BQ200, Time!AC$37, 'P&amp;L'!$J16:$BQ16)</f>
        <v>-1000029.2112607544</v>
      </c>
    </row>
    <row r="18" spans="5:29">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 xml:space="preserve"> SUMIF( Time!$J200:$BQ200, Time!J$37, Financials!$J19:$BQ19)</f>
        <v>0</v>
      </c>
      <c r="K18" s="6">
        <f xml:space="preserve"> SUMIF( Time!$J200:$BQ200, Time!K$37, Financials!$J19:$BQ19)</f>
        <v>0</v>
      </c>
      <c r="L18" s="6">
        <f xml:space="preserve"> SUMIF( Time!$J200:$BQ200, Time!L$37, Financials!$J19:$BQ19)</f>
        <v>0</v>
      </c>
      <c r="M18" s="6">
        <f xml:space="preserve"> SUMIF( Time!$J200:$BQ200, Time!M$37, Financials!$J19:$BQ19)</f>
        <v>0</v>
      </c>
      <c r="N18" s="6">
        <f xml:space="preserve"> SUMIF( Time!$J200:$BQ200, Time!N$37, Financials!$J19:$BQ19)</f>
        <v>0</v>
      </c>
      <c r="O18" s="6">
        <f xml:space="preserve"> SUMIF( Time!$J200:$BQ200, Time!O$37, Financials!$J19:$BQ19)</f>
        <v>0</v>
      </c>
      <c r="P18" s="6">
        <f xml:space="preserve"> SUMIF( Time!$J200:$BQ200, Time!P$37, Financials!$J19:$BQ19)</f>
        <v>0</v>
      </c>
      <c r="Q18" s="6">
        <f xml:space="preserve"> SUMIF( Time!$J200:$BQ200, Time!Q$37, Financials!$J19:$BQ19)</f>
        <v>0</v>
      </c>
      <c r="R18" s="6">
        <f xml:space="preserve"> SUMIF( Time!$J200:$BQ200, Time!R$37, Financials!$J19:$BQ19)</f>
        <v>0</v>
      </c>
      <c r="S18" s="6">
        <f xml:space="preserve"> SUMIF( Time!$J200:$BQ200, Time!S$37, Financials!$J19:$BQ19)</f>
        <v>0</v>
      </c>
      <c r="T18" s="6">
        <f xml:space="preserve"> SUMIF( Time!$J200:$BQ200, Time!T$37, Financials!$J19:$BQ19)</f>
        <v>0</v>
      </c>
      <c r="U18" s="6">
        <f xml:space="preserve"> SUMIF( Time!$J200:$BQ200, Time!U$37, Financials!$J19:$BQ19)</f>
        <v>0</v>
      </c>
      <c r="V18" s="6">
        <f xml:space="preserve"> SUMIF( Time!$J200:$BQ200, Time!V$37, Financials!$J19:$BQ19)</f>
        <v>0</v>
      </c>
      <c r="W18" s="6">
        <f xml:space="preserve"> SUMIF( Time!$J200:$BQ200, Time!W$37, Financials!$J19:$BQ19)</f>
        <v>0</v>
      </c>
      <c r="X18" s="6">
        <f xml:space="preserve"> SUMIF( Time!$J200:$BQ200, Time!X$37, Financials!$J19:$BQ19)</f>
        <v>0</v>
      </c>
      <c r="Y18" s="6">
        <f xml:space="preserve"> SUMIF( Time!$J200:$BQ200, Time!Y$37, Financials!$J19:$BQ19)</f>
        <v>0</v>
      </c>
      <c r="Z18" s="6">
        <f xml:space="preserve"> SUMIF( Time!$J200:$BQ200, Time!Z$37, Financials!$J19:$BQ19)</f>
        <v>0</v>
      </c>
      <c r="AA18" s="6">
        <f xml:space="preserve"> SUMIF( Time!$J200:$BQ200, Time!AA$37, Financials!$J19:$BQ19)</f>
        <v>0</v>
      </c>
      <c r="AB18" s="6">
        <f xml:space="preserve"> SUMIF( Time!$J200:$BQ200, Time!AB$37, Financials!$J19:$BQ19)</f>
        <v>0</v>
      </c>
      <c r="AC18" s="6">
        <f xml:space="preserve"> SUMIF( Time!$J200:$BQ200, Time!AC$37, Financials!$J19:$BQ19)</f>
        <v>0</v>
      </c>
    </row>
    <row r="19" spans="5:29">
      <c r="E19" s="10" t="s">
        <v>169</v>
      </c>
      <c r="F19" s="26"/>
      <c r="G19" s="10"/>
      <c r="H19" s="35">
        <f xml:space="preserve"> SUM( J19:BQ19 )</f>
        <v>-5057781.1216964507</v>
      </c>
      <c r="I19" s="26"/>
      <c r="J19" s="10">
        <f xml:space="preserve"> SUMIF( Time!$J200:$BQ200, Time!J$37, 'P&amp;L'!$J19:$BQ19)</f>
        <v>-47751.821333197477</v>
      </c>
      <c r="K19" s="10">
        <f xml:space="preserve"> SUMIF( Time!$J200:$BQ200, Time!K$37, 'P&amp;L'!$J19:$BQ19)</f>
        <v>-56353.670884866311</v>
      </c>
      <c r="L19" s="10">
        <f xml:space="preserve"> SUMIF( Time!$J200:$BQ200, Time!L$37, 'P&amp;L'!$J19:$BQ19)</f>
        <v>-65615.600395653266</v>
      </c>
      <c r="M19" s="10">
        <f xml:space="preserve"> SUMIF( Time!$J200:$BQ200, Time!M$37, 'P&amp;L'!$J19:$BQ19)</f>
        <v>-73649.36157306502</v>
      </c>
      <c r="N19" s="10">
        <f xml:space="preserve"> SUMIF( Time!$J200:$BQ200, Time!N$37, 'P&amp;L'!$J19:$BQ19)</f>
        <v>-72282.69663858923</v>
      </c>
      <c r="O19" s="10">
        <f xml:space="preserve"> SUMIF( Time!$J200:$BQ200, Time!O$37, 'P&amp;L'!$J19:$BQ19)</f>
        <v>-58979.920072277404</v>
      </c>
      <c r="P19" s="10">
        <f xml:space="preserve"> SUMIF( Time!$J200:$BQ200, Time!P$37, 'P&amp;L'!$J19:$BQ19)</f>
        <v>-62548.367586748798</v>
      </c>
      <c r="Q19" s="10">
        <f xml:space="preserve"> SUMIF( Time!$J200:$BQ200, Time!Q$37, 'P&amp;L'!$J19:$BQ19)</f>
        <v>-64194.779702779677</v>
      </c>
      <c r="R19" s="10">
        <f xml:space="preserve"> SUMIF( Time!$J200:$BQ200, Time!R$37, 'P&amp;L'!$J19:$BQ19)</f>
        <v>-61985.274154235536</v>
      </c>
      <c r="S19" s="10">
        <f xml:space="preserve"> SUMIF( Time!$J200:$BQ200, Time!S$37, 'P&amp;L'!$J19:$BQ19)</f>
        <v>-68531.454038477706</v>
      </c>
      <c r="T19" s="10">
        <f xml:space="preserve"> SUMIF( Time!$J200:$BQ200, Time!T$37, 'P&amp;L'!$J19:$BQ19)</f>
        <v>-102188.15632389233</v>
      </c>
      <c r="U19" s="10">
        <f xml:space="preserve"> SUMIF( Time!$J200:$BQ200, Time!U$37, 'P&amp;L'!$J19:$BQ19)</f>
        <v>-143413.14569285637</v>
      </c>
      <c r="V19" s="10">
        <f xml:space="preserve"> SUMIF( Time!$J200:$BQ200, Time!V$37, 'P&amp;L'!$J19:$BQ19)</f>
        <v>-192306.58864405804</v>
      </c>
      <c r="W19" s="10">
        <f xml:space="preserve"> SUMIF( Time!$J200:$BQ200, Time!W$37, 'P&amp;L'!$J19:$BQ19)</f>
        <v>-253276.51172192639</v>
      </c>
      <c r="X19" s="10">
        <f xml:space="preserve"> SUMIF( Time!$J200:$BQ200, Time!X$37, 'P&amp;L'!$J19:$BQ19)</f>
        <v>-327697.80738953233</v>
      </c>
      <c r="Y19" s="10">
        <f xml:space="preserve"> SUMIF( Time!$J200:$BQ200, Time!Y$37, 'P&amp;L'!$J19:$BQ19)</f>
        <v>-417701.57050403784</v>
      </c>
      <c r="Z19" s="10">
        <f xml:space="preserve"> SUMIF( Time!$J200:$BQ200, Time!Z$37, 'P&amp;L'!$J19:$BQ19)</f>
        <v>-523452.21794989624</v>
      </c>
      <c r="AA19" s="10">
        <f xml:space="preserve"> SUMIF( Time!$J200:$BQ200, Time!AA$37, 'P&amp;L'!$J19:$BQ19)</f>
        <v>-653969.17554089078</v>
      </c>
      <c r="AB19" s="10">
        <f xml:space="preserve"> SUMIF( Time!$J200:$BQ200, Time!AB$37, 'P&amp;L'!$J19:$BQ19)</f>
        <v>-811853.79028871609</v>
      </c>
      <c r="AC19" s="10">
        <f xml:space="preserve"> SUMIF( Time!$J200:$BQ200, Time!AC$37, 'P&amp;L'!$J19:$BQ19)</f>
        <v>-1000029.2112607544</v>
      </c>
    </row>
    <row r="21" spans="5:29">
      <c r="E21" s="15" t="str">
        <f xml:space="preserve"> InpS!E$18</f>
        <v>Dividends</v>
      </c>
      <c r="F21" s="15">
        <f xml:space="preserve"> InpS!F$18</f>
        <v>0</v>
      </c>
      <c r="G21" s="15" t="str">
        <f xml:space="preserve"> InpS!G$18</f>
        <v>GBP</v>
      </c>
      <c r="H21" s="31">
        <f xml:space="preserve"> InpS!H$18</f>
        <v>0</v>
      </c>
      <c r="I21" s="15">
        <f xml:space="preserve"> InpS!I$18</f>
        <v>0</v>
      </c>
      <c r="J21" s="6">
        <f xml:space="preserve"> SUMIF( Time!$J200:$BQ200, Time!J$37, InpS!$J18:$BQ18)</f>
        <v>0</v>
      </c>
      <c r="K21" s="6">
        <f xml:space="preserve"> SUMIF( Time!$J200:$BQ200, Time!K$37, InpS!$J18:$BQ18)</f>
        <v>0</v>
      </c>
      <c r="L21" s="6">
        <f xml:space="preserve"> SUMIF( Time!$J200:$BQ200, Time!L$37, InpS!$J18:$BQ18)</f>
        <v>0</v>
      </c>
      <c r="M21" s="6">
        <f xml:space="preserve"> SUMIF( Time!$J200:$BQ200, Time!M$37, InpS!$J18:$BQ18)</f>
        <v>0</v>
      </c>
      <c r="N21" s="6">
        <f xml:space="preserve"> SUMIF( Time!$J200:$BQ200, Time!N$37, InpS!$J18:$BQ18)</f>
        <v>0</v>
      </c>
      <c r="O21" s="6">
        <f xml:space="preserve"> SUMIF( Time!$J200:$BQ200, Time!O$37, InpS!$J18:$BQ18)</f>
        <v>0</v>
      </c>
      <c r="P21" s="6">
        <f xml:space="preserve"> SUMIF( Time!$J200:$BQ200, Time!P$37, InpS!$J18:$BQ18)</f>
        <v>0</v>
      </c>
      <c r="Q21" s="6">
        <f xml:space="preserve"> SUMIF( Time!$J200:$BQ200, Time!Q$37, InpS!$J18:$BQ18)</f>
        <v>0</v>
      </c>
      <c r="R21" s="6">
        <f xml:space="preserve"> SUMIF( Time!$J200:$BQ200, Time!R$37, InpS!$J18:$BQ18)</f>
        <v>0</v>
      </c>
      <c r="S21" s="6">
        <f xml:space="preserve"> SUMIF( Time!$J200:$BQ200, Time!S$37, InpS!$J18:$BQ18)</f>
        <v>0</v>
      </c>
      <c r="T21" s="6">
        <f xml:space="preserve"> SUMIF( Time!$J200:$BQ200, Time!T$37, InpS!$J18:$BQ18)</f>
        <v>0</v>
      </c>
      <c r="U21" s="6">
        <f xml:space="preserve"> SUMIF( Time!$J200:$BQ200, Time!U$37, InpS!$J18:$BQ18)</f>
        <v>0</v>
      </c>
      <c r="V21" s="6">
        <f xml:space="preserve"> SUMIF( Time!$J200:$BQ200, Time!V$37, InpS!$J18:$BQ18)</f>
        <v>0</v>
      </c>
      <c r="W21" s="6">
        <f xml:space="preserve"> SUMIF( Time!$J200:$BQ200, Time!W$37, InpS!$J18:$BQ18)</f>
        <v>0</v>
      </c>
      <c r="X21" s="6">
        <f xml:space="preserve"> SUMIF( Time!$J200:$BQ200, Time!X$37, InpS!$J18:$BQ18)</f>
        <v>0</v>
      </c>
      <c r="Y21" s="6">
        <f xml:space="preserve"> SUMIF( Time!$J200:$BQ200, Time!Y$37, InpS!$J18:$BQ18)</f>
        <v>0</v>
      </c>
      <c r="Z21" s="6">
        <f xml:space="preserve"> SUMIF( Time!$J200:$BQ200, Time!Z$37, InpS!$J18:$BQ18)</f>
        <v>0</v>
      </c>
      <c r="AA21" s="6">
        <f xml:space="preserve"> SUMIF( Time!$J200:$BQ200, Time!AA$37, InpS!$J18:$BQ18)</f>
        <v>0</v>
      </c>
      <c r="AB21" s="6">
        <f xml:space="preserve"> SUMIF( Time!$J200:$BQ200, Time!AB$37, InpS!$J18:$BQ18)</f>
        <v>0</v>
      </c>
      <c r="AC21" s="6">
        <f xml:space="preserve"> SUMIF( Time!$J200:$BQ200, Time!AC$37, InpS!$J18:$BQ18)</f>
        <v>0</v>
      </c>
    </row>
    <row r="22" spans="5:29">
      <c r="E22" s="10" t="s">
        <v>190</v>
      </c>
      <c r="F22" s="26"/>
      <c r="G22" s="10"/>
      <c r="H22" s="35">
        <f xml:space="preserve"> SUM( J22:BQ22 )</f>
        <v>-5057781.1216964507</v>
      </c>
      <c r="I22" s="26"/>
      <c r="J22" s="10">
        <f xml:space="preserve"> SUMIF( Time!$J200:$BQ200, Time!J$37, 'P&amp;L'!$J22:$BQ22)</f>
        <v>-47751.821333197477</v>
      </c>
      <c r="K22" s="10">
        <f xml:space="preserve"> SUMIF( Time!$J200:$BQ200, Time!K$37, 'P&amp;L'!$J22:$BQ22)</f>
        <v>-56353.670884866311</v>
      </c>
      <c r="L22" s="10">
        <f xml:space="preserve"> SUMIF( Time!$J200:$BQ200, Time!L$37, 'P&amp;L'!$J22:$BQ22)</f>
        <v>-65615.600395653266</v>
      </c>
      <c r="M22" s="10">
        <f xml:space="preserve"> SUMIF( Time!$J200:$BQ200, Time!M$37, 'P&amp;L'!$J22:$BQ22)</f>
        <v>-73649.36157306502</v>
      </c>
      <c r="N22" s="10">
        <f xml:space="preserve"> SUMIF( Time!$J200:$BQ200, Time!N$37, 'P&amp;L'!$J22:$BQ22)</f>
        <v>-72282.69663858923</v>
      </c>
      <c r="O22" s="10">
        <f xml:space="preserve"> SUMIF( Time!$J200:$BQ200, Time!O$37, 'P&amp;L'!$J22:$BQ22)</f>
        <v>-58979.920072277404</v>
      </c>
      <c r="P22" s="10">
        <f xml:space="preserve"> SUMIF( Time!$J200:$BQ200, Time!P$37, 'P&amp;L'!$J22:$BQ22)</f>
        <v>-62548.367586748798</v>
      </c>
      <c r="Q22" s="10">
        <f xml:space="preserve"> SUMIF( Time!$J200:$BQ200, Time!Q$37, 'P&amp;L'!$J22:$BQ22)</f>
        <v>-64194.779702779677</v>
      </c>
      <c r="R22" s="10">
        <f xml:space="preserve"> SUMIF( Time!$J200:$BQ200, Time!R$37, 'P&amp;L'!$J22:$BQ22)</f>
        <v>-61985.274154235536</v>
      </c>
      <c r="S22" s="10">
        <f xml:space="preserve"> SUMIF( Time!$J200:$BQ200, Time!S$37, 'P&amp;L'!$J22:$BQ22)</f>
        <v>-68531.454038477706</v>
      </c>
      <c r="T22" s="10">
        <f xml:space="preserve"> SUMIF( Time!$J200:$BQ200, Time!T$37, 'P&amp;L'!$J22:$BQ22)</f>
        <v>-102188.15632389233</v>
      </c>
      <c r="U22" s="10">
        <f xml:space="preserve"> SUMIF( Time!$J200:$BQ200, Time!U$37, 'P&amp;L'!$J22:$BQ22)</f>
        <v>-143413.14569285637</v>
      </c>
      <c r="V22" s="10">
        <f xml:space="preserve"> SUMIF( Time!$J200:$BQ200, Time!V$37, 'P&amp;L'!$J22:$BQ22)</f>
        <v>-192306.58864405804</v>
      </c>
      <c r="W22" s="10">
        <f xml:space="preserve"> SUMIF( Time!$J200:$BQ200, Time!W$37, 'P&amp;L'!$J22:$BQ22)</f>
        <v>-253276.51172192639</v>
      </c>
      <c r="X22" s="10">
        <f xml:space="preserve"> SUMIF( Time!$J200:$BQ200, Time!X$37, 'P&amp;L'!$J22:$BQ22)</f>
        <v>-327697.80738953233</v>
      </c>
      <c r="Y22" s="10">
        <f xml:space="preserve"> SUMIF( Time!$J200:$BQ200, Time!Y$37, 'P&amp;L'!$J22:$BQ22)</f>
        <v>-417701.57050403784</v>
      </c>
      <c r="Z22" s="10">
        <f xml:space="preserve"> SUMIF( Time!$J200:$BQ200, Time!Z$37, 'P&amp;L'!$J22:$BQ22)</f>
        <v>-523452.21794989624</v>
      </c>
      <c r="AA22" s="10">
        <f xml:space="preserve"> SUMIF( Time!$J200:$BQ200, Time!AA$37, 'P&amp;L'!$J22:$BQ22)</f>
        <v>-653969.17554089078</v>
      </c>
      <c r="AB22" s="10">
        <f xml:space="preserve"> SUMIF( Time!$J200:$BQ200, Time!AB$37, 'P&amp;L'!$J22:$BQ22)</f>
        <v>-811853.79028871609</v>
      </c>
      <c r="AC22" s="10">
        <f xml:space="preserve"> SUMIF( Time!$J200:$BQ200, Time!AC$37, 'P&amp;L'!$J22:$BQ22)</f>
        <v>-1000029.2112607544</v>
      </c>
    </row>
  </sheetData>
  <conditionalFormatting sqref="F2:F3">
    <cfRule type="cellIs" dxfId="63" priority="1" stopIfTrue="1" operator="notEqual">
      <formula>0</formula>
    </cfRule>
    <cfRule type="cellIs" dxfId="62" priority="2" stopIfTrue="1" operator="equal">
      <formula>""</formula>
    </cfRule>
  </conditionalFormatting>
  <conditionalFormatting sqref="J3:AC3">
    <cfRule type="cellIs" dxfId="61" priority="3" operator="equal">
      <formula>"PPA ext."</formula>
    </cfRule>
    <cfRule type="cellIs" dxfId="60" priority="4" operator="equal">
      <formula>"Delay"</formula>
    </cfRule>
    <cfRule type="cellIs" dxfId="59" priority="5" operator="equal">
      <formula>"Fin Close"</formula>
    </cfRule>
    <cfRule type="cellIs" dxfId="58" priority="6" stopIfTrue="1" operator="equal">
      <formula>"Construction"</formula>
    </cfRule>
    <cfRule type="cellIs" dxfId="57"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5">
    <tabColor rgb="FF4F81BD"/>
    <outlinePr summaryBelow="0" summaryRight="0"/>
  </sheetPr>
  <dimension ref="A1:S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3" customWidth="1"/>
    <col min="3" max="3" width="1.44140625" style="42" customWidth="1"/>
    <col min="4" max="4" width="1.44140625" style="64" customWidth="1"/>
    <col min="5" max="5" width="30.77734375" bestFit="1" customWidth="1"/>
    <col min="6" max="6" width="20.5546875" bestFit="1" customWidth="1"/>
    <col min="7" max="7" width="13.21875" bestFit="1" customWidth="1"/>
    <col min="8" max="8" width="12.44140625" style="37" bestFit="1" customWidth="1"/>
    <col min="9" max="9" width="3.44140625" customWidth="1"/>
    <col min="10" max="10" width="12.33203125" bestFit="1" customWidth="1"/>
    <col min="11" max="11" width="12.109375" bestFit="1" customWidth="1"/>
    <col min="12" max="12" width="12.33203125" bestFit="1" customWidth="1"/>
    <col min="13" max="13" width="12.109375" bestFit="1" customWidth="1"/>
    <col min="14" max="14" width="12.33203125" bestFit="1" customWidth="1"/>
    <col min="15" max="15" width="12.109375" bestFit="1" customWidth="1"/>
    <col min="16" max="16" width="12.33203125" bestFit="1" customWidth="1"/>
    <col min="17" max="19" width="12.44140625" bestFit="1" customWidth="1"/>
    <col min="20" max="20" width="15.109375" hidden="1" customWidth="1"/>
    <col min="21" max="16384" width="15.109375" hidden="1"/>
  </cols>
  <sheetData>
    <row r="1" spans="1:19" s="63" customFormat="1" ht="25">
      <c r="A1" s="39" t="str">
        <f ca="1" xml:space="preserve"> RIGHT(CELL("filename", A1), LEN(CELL("filename", A1)) - SEARCH("]", CELL("filename", A1)))</f>
        <v>P&amp;L SemiAnnually</v>
      </c>
      <c r="B1" s="67"/>
      <c r="C1" s="66"/>
      <c r="D1" s="68"/>
      <c r="F1" s="46" t="str">
        <f>HYPERLINK("#Contents!A1","Go to contents")</f>
        <v>Go to contents</v>
      </c>
      <c r="H1" s="43"/>
      <c r="J1" s="43"/>
    </row>
    <row r="2" spans="1:19" s="49" customFormat="1">
      <c r="A2" s="44"/>
      <c r="B2" s="44"/>
      <c r="C2" s="65"/>
      <c r="D2" s="62"/>
      <c r="E2" s="20" t="s">
        <v>183</v>
      </c>
      <c r="F2" s="45">
        <f ca="1" xml:space="preserve"> 'Model Checks and Alerts'!F11</f>
        <v>0</v>
      </c>
      <c r="G2" s="51" t="s">
        <v>82</v>
      </c>
      <c r="H2" s="41"/>
      <c r="I2" s="41"/>
      <c r="J2" s="8">
        <f xml:space="preserve"> Time!J$98</f>
        <v>45169</v>
      </c>
      <c r="K2" s="8">
        <f xml:space="preserve"> Time!K$98</f>
        <v>45351</v>
      </c>
      <c r="L2" s="8">
        <f xml:space="preserve"> Time!L$98</f>
        <v>45535</v>
      </c>
      <c r="M2" s="8">
        <f xml:space="preserve"> Time!M$98</f>
        <v>45716</v>
      </c>
      <c r="N2" s="8">
        <f xml:space="preserve"> Time!N$98</f>
        <v>45900</v>
      </c>
      <c r="O2" s="8">
        <f xml:space="preserve"> Time!O$98</f>
        <v>46081</v>
      </c>
      <c r="P2" s="8">
        <f xml:space="preserve"> Time!P$98</f>
        <v>46265</v>
      </c>
      <c r="Q2" s="8">
        <f xml:space="preserve"> Time!Q$98</f>
        <v>46446</v>
      </c>
      <c r="R2" s="8">
        <f xml:space="preserve"> Time!R$98</f>
        <v>46630</v>
      </c>
      <c r="S2" s="8">
        <f xml:space="preserve"> Time!S$98</f>
        <v>46812</v>
      </c>
    </row>
    <row r="3" spans="1:19" s="32" customFormat="1">
      <c r="A3" s="44"/>
      <c r="B3" s="44"/>
      <c r="C3" s="65"/>
      <c r="D3" s="62"/>
      <c r="E3" s="38" t="s">
        <v>120</v>
      </c>
      <c r="F3" s="45"/>
      <c r="G3" s="51" t="s">
        <v>58</v>
      </c>
      <c r="H3" s="41"/>
      <c r="I3" s="41"/>
      <c r="J3" s="9">
        <f xml:space="preserve"> Time!J$105</f>
        <v>0</v>
      </c>
      <c r="K3" s="9">
        <f xml:space="preserve"> Time!K$105</f>
        <v>0</v>
      </c>
      <c r="L3" s="9">
        <f xml:space="preserve"> Time!L$105</f>
        <v>0</v>
      </c>
      <c r="M3" s="9">
        <f xml:space="preserve"> Time!M$105</f>
        <v>0</v>
      </c>
      <c r="N3" s="9">
        <f xml:space="preserve"> Time!N$105</f>
        <v>0</v>
      </c>
      <c r="O3" s="9">
        <f xml:space="preserve"> Time!O$105</f>
        <v>0</v>
      </c>
      <c r="P3" s="9">
        <f xml:space="preserve"> Time!P$105</f>
        <v>0</v>
      </c>
      <c r="Q3" s="9">
        <f xml:space="preserve"> Time!Q$105</f>
        <v>0</v>
      </c>
      <c r="R3" s="9">
        <f xml:space="preserve"> Time!R$105</f>
        <v>0</v>
      </c>
      <c r="S3" s="9">
        <f xml:space="preserve"> Time!S$105</f>
        <v>0</v>
      </c>
    </row>
    <row r="4" spans="1:19" s="19" customFormat="1">
      <c r="A4" s="44"/>
      <c r="B4" s="44"/>
      <c r="C4" s="65"/>
      <c r="D4" s="62"/>
      <c r="E4" s="20" t="s">
        <v>184</v>
      </c>
      <c r="F4"/>
      <c r="G4"/>
      <c r="H4" s="41"/>
      <c r="I4" s="41"/>
      <c r="J4" s="19">
        <f xml:space="preserve"> Time!J$112</f>
        <v>2023</v>
      </c>
      <c r="K4" s="19">
        <f xml:space="preserve"> Time!K$112</f>
        <v>2024</v>
      </c>
      <c r="L4" s="19">
        <f xml:space="preserve"> Time!L$112</f>
        <v>2024</v>
      </c>
      <c r="M4" s="19">
        <f xml:space="preserve"> Time!M$112</f>
        <v>2025</v>
      </c>
      <c r="N4" s="19">
        <f xml:space="preserve"> Time!N$112</f>
        <v>2025</v>
      </c>
      <c r="O4" s="19">
        <f xml:space="preserve"> Time!O$112</f>
        <v>2026</v>
      </c>
      <c r="P4" s="19">
        <f xml:space="preserve"> Time!P$112</f>
        <v>2026</v>
      </c>
      <c r="Q4" s="19">
        <f xml:space="preserve"> Time!Q$112</f>
        <v>2027</v>
      </c>
      <c r="R4" s="19">
        <f xml:space="preserve"> Time!R$112</f>
        <v>2027</v>
      </c>
      <c r="S4" s="19">
        <f xml:space="preserve"> Time!S$112</f>
        <v>2028</v>
      </c>
    </row>
    <row r="5" spans="1:19" s="32" customFormat="1">
      <c r="A5" s="44"/>
      <c r="B5" s="44"/>
      <c r="C5" s="65"/>
      <c r="D5" s="62"/>
      <c r="E5" s="20" t="s">
        <v>174</v>
      </c>
      <c r="F5" s="23" t="s">
        <v>141</v>
      </c>
      <c r="G5" s="23" t="s">
        <v>131</v>
      </c>
      <c r="H5" s="23" t="s">
        <v>119</v>
      </c>
      <c r="I5" s="41"/>
      <c r="J5" s="7">
        <f xml:space="preserve"> Time!J$118</f>
        <v>6</v>
      </c>
      <c r="K5" s="7">
        <f xml:space="preserve"> Time!K$118</f>
        <v>12</v>
      </c>
      <c r="L5" s="7">
        <f xml:space="preserve"> Time!L$118</f>
        <v>18</v>
      </c>
      <c r="M5" s="7">
        <f xml:space="preserve"> Time!M$118</f>
        <v>24</v>
      </c>
      <c r="N5" s="7">
        <f xml:space="preserve"> Time!N$118</f>
        <v>30</v>
      </c>
      <c r="O5" s="7">
        <f xml:space="preserve"> Time!O$118</f>
        <v>36</v>
      </c>
      <c r="P5" s="7">
        <f xml:space="preserve"> Time!P$118</f>
        <v>42</v>
      </c>
      <c r="Q5" s="7">
        <f xml:space="preserve"> Time!Q$118</f>
        <v>48</v>
      </c>
      <c r="R5" s="7">
        <f xml:space="preserve"> Time!R$118</f>
        <v>54</v>
      </c>
      <c r="S5" s="7">
        <f xml:space="preserve"> Time!S$118</f>
        <v>60</v>
      </c>
    </row>
    <row r="6" spans="1:19" s="37" customFormat="1">
      <c r="A6" s="23"/>
      <c r="B6" s="23"/>
      <c r="C6" s="42"/>
      <c r="D6" s="69"/>
      <c r="F6" s="23"/>
      <c r="G6" s="23"/>
      <c r="H6" s="23"/>
    </row>
    <row r="8" spans="1:19">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SUMIF( Time!$J215:$BQ215, Time!J$37, Customers!$J17:$BQ17)</f>
        <v>531.25125000000003</v>
      </c>
      <c r="K8" s="6">
        <f xml:space="preserve"> SUMIF( Time!$J215:$BQ215, Time!K$37, Customers!$J17:$BQ17)</f>
        <v>9966.2734500000006</v>
      </c>
      <c r="L8" s="6">
        <f xml:space="preserve"> SUMIF( Time!$J215:$BQ215, Time!L$37, Customers!$J17:$BQ17)</f>
        <v>86700.203999999998</v>
      </c>
      <c r="M8" s="6">
        <f xml:space="preserve"> SUMIF( Time!$J215:$BQ215, Time!M$37, Customers!$J17:$BQ17)</f>
        <v>188742.94409999999</v>
      </c>
      <c r="N8" s="6">
        <f xml:space="preserve"> SUMIF( Time!$J215:$BQ215, Time!N$37, Customers!$J17:$BQ17)</f>
        <v>320025.75299999997</v>
      </c>
      <c r="O8" s="6">
        <f xml:space="preserve"> SUMIF( Time!$J215:$BQ215, Time!O$37, Customers!$J17:$BQ17)</f>
        <v>386155.90860000002</v>
      </c>
      <c r="P8" s="6">
        <f xml:space="preserve"> SUMIF( Time!$J215:$BQ215, Time!P$37, Customers!$J17:$BQ17)</f>
        <v>434882.27325000003</v>
      </c>
      <c r="Q8" s="6">
        <f xml:space="preserve"> SUMIF( Time!$J215:$BQ215, Time!Q$37, Customers!$J17:$BQ17)</f>
        <v>489771.15240000002</v>
      </c>
      <c r="R8" s="6">
        <f xml:space="preserve"> SUMIF( Time!$J215:$BQ215, Time!R$37, Customers!$J17:$BQ17)</f>
        <v>551566.29780000006</v>
      </c>
      <c r="S8" s="6">
        <f xml:space="preserve"> SUMIF( Time!$J215:$BQ215, Time!S$37, Customers!$J17:$BQ17)</f>
        <v>621138.96150000009</v>
      </c>
    </row>
    <row r="9" spans="1:19">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 xml:space="preserve"> SUMIF( Time!$J215:$BQ215, Time!J$37, Expense!$J12:$BQ12)</f>
        <v>-53.125124999999997</v>
      </c>
      <c r="K9" s="6">
        <f xml:space="preserve"> SUMIF( Time!$J215:$BQ215, Time!K$37, Expense!$J12:$BQ12)</f>
        <v>-996.6273450000001</v>
      </c>
      <c r="L9" s="6">
        <f xml:space="preserve"> SUMIF( Time!$J215:$BQ215, Time!L$37, Expense!$J12:$BQ12)</f>
        <v>-8670.0203999999994</v>
      </c>
      <c r="M9" s="6">
        <f xml:space="preserve"> SUMIF( Time!$J215:$BQ215, Time!M$37, Expense!$J12:$BQ12)</f>
        <v>-18874.294410000002</v>
      </c>
      <c r="N9" s="6">
        <f xml:space="preserve"> SUMIF( Time!$J215:$BQ215, Time!N$37, Expense!$J12:$BQ12)</f>
        <v>-32002.575300000004</v>
      </c>
      <c r="O9" s="6">
        <f xml:space="preserve"> SUMIF( Time!$J215:$BQ215, Time!O$37, Expense!$J12:$BQ12)</f>
        <v>-38615.590859999997</v>
      </c>
      <c r="P9" s="6">
        <f xml:space="preserve"> SUMIF( Time!$J215:$BQ215, Time!P$37, Expense!$J12:$BQ12)</f>
        <v>-43488.227325000007</v>
      </c>
      <c r="Q9" s="6">
        <f xml:space="preserve"> SUMIF( Time!$J215:$BQ215, Time!Q$37, Expense!$J12:$BQ12)</f>
        <v>-48977.115240000006</v>
      </c>
      <c r="R9" s="6">
        <f xml:space="preserve"> SUMIF( Time!$J215:$BQ215, Time!R$37, Expense!$J12:$BQ12)</f>
        <v>-55156.629780000003</v>
      </c>
      <c r="S9" s="6">
        <f xml:space="preserve"> SUMIF( Time!$J215:$BQ215, Time!S$37, Expense!$J12:$BQ12)</f>
        <v>-62113.896150000008</v>
      </c>
    </row>
    <row r="10" spans="1:19">
      <c r="E10" s="10" t="s">
        <v>106</v>
      </c>
      <c r="F10" s="26"/>
      <c r="G10" s="10"/>
      <c r="H10" s="35">
        <f xml:space="preserve"> SUM( J10:BQ10 )</f>
        <v>2780532.9174150005</v>
      </c>
      <c r="I10" s="26"/>
      <c r="J10" s="10">
        <f xml:space="preserve"> SUMIF( Time!$J215:$BQ215, Time!J$37, 'P&amp;L'!$J10:$BQ10)</f>
        <v>478.126125</v>
      </c>
      <c r="K10" s="10">
        <f xml:space="preserve"> SUMIF( Time!$J215:$BQ215, Time!K$37, 'P&amp;L'!$J10:$BQ10)</f>
        <v>8969.6461049999998</v>
      </c>
      <c r="L10" s="10">
        <f xml:space="preserve"> SUMIF( Time!$J215:$BQ215, Time!L$37, 'P&amp;L'!$J10:$BQ10)</f>
        <v>78030.183600000004</v>
      </c>
      <c r="M10" s="10">
        <f xml:space="preserve"> SUMIF( Time!$J215:$BQ215, Time!M$37, 'P&amp;L'!$J10:$BQ10)</f>
        <v>169868.64968999999</v>
      </c>
      <c r="N10" s="10">
        <f xml:space="preserve"> SUMIF( Time!$J215:$BQ215, Time!N$37, 'P&amp;L'!$J10:$BQ10)</f>
        <v>288023.1777</v>
      </c>
      <c r="O10" s="10">
        <f xml:space="preserve"> SUMIF( Time!$J215:$BQ215, Time!O$37, 'P&amp;L'!$J10:$BQ10)</f>
        <v>347540.31773999997</v>
      </c>
      <c r="P10" s="10">
        <f xml:space="preserve"> SUMIF( Time!$J215:$BQ215, Time!P$37, 'P&amp;L'!$J10:$BQ10)</f>
        <v>391394.04592500004</v>
      </c>
      <c r="Q10" s="10">
        <f xml:space="preserve"> SUMIF( Time!$J215:$BQ215, Time!Q$37, 'P&amp;L'!$J10:$BQ10)</f>
        <v>440794.03716000001</v>
      </c>
      <c r="R10" s="10">
        <f xml:space="preserve"> SUMIF( Time!$J215:$BQ215, Time!R$37, 'P&amp;L'!$J10:$BQ10)</f>
        <v>496409.6680200001</v>
      </c>
      <c r="S10" s="10">
        <f xml:space="preserve"> SUMIF( Time!$J215:$BQ215, Time!S$37, 'P&amp;L'!$J10:$BQ10)</f>
        <v>559025.06535000005</v>
      </c>
    </row>
    <row r="12" spans="1:19">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 xml:space="preserve"> SUMIF( Time!$J215:$BQ215, Time!J$37, Expense!$J19:$BQ19)</f>
        <v>-104583.61834306379</v>
      </c>
      <c r="K12" s="6">
        <f xml:space="preserve"> SUMIF( Time!$J215:$BQ215, Time!K$37, Expense!$J19:$BQ19)</f>
        <v>-148234.60807371826</v>
      </c>
      <c r="L12" s="6">
        <f xml:space="preserve"> SUMIF( Time!$J215:$BQ215, Time!L$37, Expense!$J19:$BQ19)</f>
        <v>-209292.80031086665</v>
      </c>
      <c r="M12" s="6">
        <f xml:space="preserve"> SUMIF( Time!$J215:$BQ215, Time!M$37, Expense!$J19:$BQ19)</f>
        <v>-296611.7969795285</v>
      </c>
      <c r="N12" s="6">
        <f xml:space="preserve"> SUMIF( Time!$J215:$BQ215, Time!N$37, Expense!$J19:$BQ19)</f>
        <v>-418539.90589271323</v>
      </c>
      <c r="O12" s="6">
        <f xml:space="preserve"> SUMIF( Time!$J215:$BQ215, Time!O$37, Expense!$J19:$BQ19)</f>
        <v>-593141.61975674867</v>
      </c>
      <c r="P12" s="6">
        <f xml:space="preserve"> SUMIF( Time!$J215:$BQ215, Time!P$37, Expense!$J19:$BQ19)</f>
        <v>-836977.14629098459</v>
      </c>
      <c r="Q12" s="6">
        <f xml:space="preserve"> SUMIF( Time!$J215:$BQ215, Time!Q$37, Expense!$J19:$BQ19)</f>
        <v>-1186193.4150535702</v>
      </c>
      <c r="R12" s="6">
        <f xml:space="preserve"> SUMIF( Time!$J215:$BQ215, Time!R$37, Expense!$J19:$BQ19)</f>
        <v>-1673831.0615107871</v>
      </c>
      <c r="S12" s="6">
        <f xml:space="preserve"> SUMIF( Time!$J215:$BQ215, Time!S$37, Expense!$J19:$BQ19)</f>
        <v>-2370908.0668994705</v>
      </c>
    </row>
    <row r="13" spans="1:19">
      <c r="E13" s="10" t="s">
        <v>107</v>
      </c>
      <c r="F13" s="26"/>
      <c r="G13" s="10"/>
      <c r="H13" s="35">
        <f xml:space="preserve"> SUM( J13:BQ13 )</f>
        <v>-5057781.1216964507</v>
      </c>
      <c r="I13" s="26"/>
      <c r="J13" s="10">
        <f xml:space="preserve"> SUMIF( Time!$J215:$BQ215, Time!J$37, 'P&amp;L'!$J13:$BQ13)</f>
        <v>-104105.4922180638</v>
      </c>
      <c r="K13" s="10">
        <f xml:space="preserve"> SUMIF( Time!$J215:$BQ215, Time!K$37, 'P&amp;L'!$J13:$BQ13)</f>
        <v>-139264.96196871827</v>
      </c>
      <c r="L13" s="10">
        <f xml:space="preserve"> SUMIF( Time!$J215:$BQ215, Time!L$37, 'P&amp;L'!$J13:$BQ13)</f>
        <v>-131262.61671086663</v>
      </c>
      <c r="M13" s="10">
        <f xml:space="preserve"> SUMIF( Time!$J215:$BQ215, Time!M$37, 'P&amp;L'!$J13:$BQ13)</f>
        <v>-126743.14728952848</v>
      </c>
      <c r="N13" s="10">
        <f xml:space="preserve"> SUMIF( Time!$J215:$BQ215, Time!N$37, 'P&amp;L'!$J13:$BQ13)</f>
        <v>-130516.72819271326</v>
      </c>
      <c r="O13" s="10">
        <f xml:space="preserve"> SUMIF( Time!$J215:$BQ215, Time!O$37, 'P&amp;L'!$J13:$BQ13)</f>
        <v>-245601.3020167487</v>
      </c>
      <c r="P13" s="10">
        <f xml:space="preserve"> SUMIF( Time!$J215:$BQ215, Time!P$37, 'P&amp;L'!$J13:$BQ13)</f>
        <v>-445583.10036598443</v>
      </c>
      <c r="Q13" s="10">
        <f xml:space="preserve"> SUMIF( Time!$J215:$BQ215, Time!Q$37, 'P&amp;L'!$J13:$BQ13)</f>
        <v>-745399.37789357011</v>
      </c>
      <c r="R13" s="10">
        <f xml:space="preserve"> SUMIF( Time!$J215:$BQ215, Time!R$37, 'P&amp;L'!$J13:$BQ13)</f>
        <v>-1177421.3934907871</v>
      </c>
      <c r="S13" s="10">
        <f xml:space="preserve"> SUMIF( Time!$J215:$BQ215, Time!S$37, 'P&amp;L'!$J13:$BQ13)</f>
        <v>-1811883.0015494705</v>
      </c>
    </row>
    <row r="15" spans="1:19">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 xml:space="preserve"> SUMIF( Time!$J215:$BQ215, Time!J$37, Assets!$J27:$BQ27)</f>
        <v>0</v>
      </c>
      <c r="K15" s="6">
        <f xml:space="preserve"> SUMIF( Time!$J215:$BQ215, Time!K$37, Assets!$J27:$BQ27)</f>
        <v>0</v>
      </c>
      <c r="L15" s="6">
        <f xml:space="preserve"> SUMIF( Time!$J215:$BQ215, Time!L$37, Assets!$J27:$BQ27)</f>
        <v>0</v>
      </c>
      <c r="M15" s="6">
        <f xml:space="preserve"> SUMIF( Time!$J215:$BQ215, Time!M$37, Assets!$J27:$BQ27)</f>
        <v>0</v>
      </c>
      <c r="N15" s="6">
        <f xml:space="preserve"> SUMIF( Time!$J215:$BQ215, Time!N$37, Assets!$J27:$BQ27)</f>
        <v>0</v>
      </c>
      <c r="O15" s="6">
        <f xml:space="preserve"> SUMIF( Time!$J215:$BQ215, Time!O$37, Assets!$J27:$BQ27)</f>
        <v>0</v>
      </c>
      <c r="P15" s="6">
        <f xml:space="preserve"> SUMIF( Time!$J215:$BQ215, Time!P$37, Assets!$J27:$BQ27)</f>
        <v>0</v>
      </c>
      <c r="Q15" s="6">
        <f xml:space="preserve"> SUMIF( Time!$J215:$BQ215, Time!Q$37, Assets!$J27:$BQ27)</f>
        <v>0</v>
      </c>
      <c r="R15" s="6">
        <f xml:space="preserve"> SUMIF( Time!$J215:$BQ215, Time!R$37, Assets!$J27:$BQ27)</f>
        <v>0</v>
      </c>
      <c r="S15" s="6">
        <f xml:space="preserve"> SUMIF( Time!$J215:$BQ215, Time!S$37, Assets!$J27:$BQ27)</f>
        <v>0</v>
      </c>
    </row>
    <row r="16" spans="1:19">
      <c r="E16" s="10" t="s">
        <v>108</v>
      </c>
      <c r="F16" s="26"/>
      <c r="G16" s="10"/>
      <c r="H16" s="35">
        <f xml:space="preserve"> SUM( J16:BQ16 )</f>
        <v>-5057781.1216964507</v>
      </c>
      <c r="I16" s="26"/>
      <c r="J16" s="10">
        <f xml:space="preserve"> SUMIF( Time!$J215:$BQ215, Time!J$37, 'P&amp;L'!$J16:$BQ16)</f>
        <v>-104105.4922180638</v>
      </c>
      <c r="K16" s="10">
        <f xml:space="preserve"> SUMIF( Time!$J215:$BQ215, Time!K$37, 'P&amp;L'!$J16:$BQ16)</f>
        <v>-139264.96196871827</v>
      </c>
      <c r="L16" s="10">
        <f xml:space="preserve"> SUMIF( Time!$J215:$BQ215, Time!L$37, 'P&amp;L'!$J16:$BQ16)</f>
        <v>-131262.61671086663</v>
      </c>
      <c r="M16" s="10">
        <f xml:space="preserve"> SUMIF( Time!$J215:$BQ215, Time!M$37, 'P&amp;L'!$J16:$BQ16)</f>
        <v>-126743.14728952848</v>
      </c>
      <c r="N16" s="10">
        <f xml:space="preserve"> SUMIF( Time!$J215:$BQ215, Time!N$37, 'P&amp;L'!$J16:$BQ16)</f>
        <v>-130516.72819271326</v>
      </c>
      <c r="O16" s="10">
        <f xml:space="preserve"> SUMIF( Time!$J215:$BQ215, Time!O$37, 'P&amp;L'!$J16:$BQ16)</f>
        <v>-245601.3020167487</v>
      </c>
      <c r="P16" s="10">
        <f xml:space="preserve"> SUMIF( Time!$J215:$BQ215, Time!P$37, 'P&amp;L'!$J16:$BQ16)</f>
        <v>-445583.10036598443</v>
      </c>
      <c r="Q16" s="10">
        <f xml:space="preserve"> SUMIF( Time!$J215:$BQ215, Time!Q$37, 'P&amp;L'!$J16:$BQ16)</f>
        <v>-745399.37789357011</v>
      </c>
      <c r="R16" s="10">
        <f xml:space="preserve"> SUMIF( Time!$J215:$BQ215, Time!R$37, 'P&amp;L'!$J16:$BQ16)</f>
        <v>-1177421.3934907871</v>
      </c>
      <c r="S16" s="10">
        <f xml:space="preserve"> SUMIF( Time!$J215:$BQ215, Time!S$37, 'P&amp;L'!$J16:$BQ16)</f>
        <v>-1811883.0015494705</v>
      </c>
    </row>
    <row r="18" spans="5:19">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 xml:space="preserve"> SUMIF( Time!$J215:$BQ215, Time!J$37, Financials!$J19:$BQ19)</f>
        <v>0</v>
      </c>
      <c r="K18" s="6">
        <f xml:space="preserve"> SUMIF( Time!$J215:$BQ215, Time!K$37, Financials!$J19:$BQ19)</f>
        <v>0</v>
      </c>
      <c r="L18" s="6">
        <f xml:space="preserve"> SUMIF( Time!$J215:$BQ215, Time!L$37, Financials!$J19:$BQ19)</f>
        <v>0</v>
      </c>
      <c r="M18" s="6">
        <f xml:space="preserve"> SUMIF( Time!$J215:$BQ215, Time!M$37, Financials!$J19:$BQ19)</f>
        <v>0</v>
      </c>
      <c r="N18" s="6">
        <f xml:space="preserve"> SUMIF( Time!$J215:$BQ215, Time!N$37, Financials!$J19:$BQ19)</f>
        <v>0</v>
      </c>
      <c r="O18" s="6">
        <f xml:space="preserve"> SUMIF( Time!$J215:$BQ215, Time!O$37, Financials!$J19:$BQ19)</f>
        <v>0</v>
      </c>
      <c r="P18" s="6">
        <f xml:space="preserve"> SUMIF( Time!$J215:$BQ215, Time!P$37, Financials!$J19:$BQ19)</f>
        <v>0</v>
      </c>
      <c r="Q18" s="6">
        <f xml:space="preserve"> SUMIF( Time!$J215:$BQ215, Time!Q$37, Financials!$J19:$BQ19)</f>
        <v>0</v>
      </c>
      <c r="R18" s="6">
        <f xml:space="preserve"> SUMIF( Time!$J215:$BQ215, Time!R$37, Financials!$J19:$BQ19)</f>
        <v>0</v>
      </c>
      <c r="S18" s="6">
        <f xml:space="preserve"> SUMIF( Time!$J215:$BQ215, Time!S$37, Financials!$J19:$BQ19)</f>
        <v>0</v>
      </c>
    </row>
    <row r="19" spans="5:19">
      <c r="E19" s="10" t="s">
        <v>169</v>
      </c>
      <c r="F19" s="26"/>
      <c r="G19" s="10"/>
      <c r="H19" s="35">
        <f xml:space="preserve"> SUM( J19:BQ19 )</f>
        <v>-5057781.1216964507</v>
      </c>
      <c r="I19" s="26"/>
      <c r="J19" s="10">
        <f xml:space="preserve"> SUMIF( Time!$J215:$BQ215, Time!J$37, 'P&amp;L'!$J19:$BQ19)</f>
        <v>-104105.4922180638</v>
      </c>
      <c r="K19" s="10">
        <f xml:space="preserve"> SUMIF( Time!$J215:$BQ215, Time!K$37, 'P&amp;L'!$J19:$BQ19)</f>
        <v>-139264.96196871827</v>
      </c>
      <c r="L19" s="10">
        <f xml:space="preserve"> SUMIF( Time!$J215:$BQ215, Time!L$37, 'P&amp;L'!$J19:$BQ19)</f>
        <v>-131262.61671086663</v>
      </c>
      <c r="M19" s="10">
        <f xml:space="preserve"> SUMIF( Time!$J215:$BQ215, Time!M$37, 'P&amp;L'!$J19:$BQ19)</f>
        <v>-126743.14728952848</v>
      </c>
      <c r="N19" s="10">
        <f xml:space="preserve"> SUMIF( Time!$J215:$BQ215, Time!N$37, 'P&amp;L'!$J19:$BQ19)</f>
        <v>-130516.72819271326</v>
      </c>
      <c r="O19" s="10">
        <f xml:space="preserve"> SUMIF( Time!$J215:$BQ215, Time!O$37, 'P&amp;L'!$J19:$BQ19)</f>
        <v>-245601.3020167487</v>
      </c>
      <c r="P19" s="10">
        <f xml:space="preserve"> SUMIF( Time!$J215:$BQ215, Time!P$37, 'P&amp;L'!$J19:$BQ19)</f>
        <v>-445583.10036598443</v>
      </c>
      <c r="Q19" s="10">
        <f xml:space="preserve"> SUMIF( Time!$J215:$BQ215, Time!Q$37, 'P&amp;L'!$J19:$BQ19)</f>
        <v>-745399.37789357011</v>
      </c>
      <c r="R19" s="10">
        <f xml:space="preserve"> SUMIF( Time!$J215:$BQ215, Time!R$37, 'P&amp;L'!$J19:$BQ19)</f>
        <v>-1177421.3934907871</v>
      </c>
      <c r="S19" s="10">
        <f xml:space="preserve"> SUMIF( Time!$J215:$BQ215, Time!S$37, 'P&amp;L'!$J19:$BQ19)</f>
        <v>-1811883.0015494705</v>
      </c>
    </row>
    <row r="21" spans="5:19">
      <c r="E21" s="15" t="str">
        <f xml:space="preserve"> InpS!E$18</f>
        <v>Dividends</v>
      </c>
      <c r="F21" s="15">
        <f xml:space="preserve"> InpS!F$18</f>
        <v>0</v>
      </c>
      <c r="G21" s="15" t="str">
        <f xml:space="preserve"> InpS!G$18</f>
        <v>GBP</v>
      </c>
      <c r="H21" s="31">
        <f xml:space="preserve"> InpS!H$18</f>
        <v>0</v>
      </c>
      <c r="I21" s="15">
        <f xml:space="preserve"> InpS!I$18</f>
        <v>0</v>
      </c>
      <c r="J21" s="6">
        <f xml:space="preserve"> SUMIF( Time!$J215:$BQ215, Time!J$37, InpS!$J18:$BQ18)</f>
        <v>0</v>
      </c>
      <c r="K21" s="6">
        <f xml:space="preserve"> SUMIF( Time!$J215:$BQ215, Time!K$37, InpS!$J18:$BQ18)</f>
        <v>0</v>
      </c>
      <c r="L21" s="6">
        <f xml:space="preserve"> SUMIF( Time!$J215:$BQ215, Time!L$37, InpS!$J18:$BQ18)</f>
        <v>0</v>
      </c>
      <c r="M21" s="6">
        <f xml:space="preserve"> SUMIF( Time!$J215:$BQ215, Time!M$37, InpS!$J18:$BQ18)</f>
        <v>0</v>
      </c>
      <c r="N21" s="6">
        <f xml:space="preserve"> SUMIF( Time!$J215:$BQ215, Time!N$37, InpS!$J18:$BQ18)</f>
        <v>0</v>
      </c>
      <c r="O21" s="6">
        <f xml:space="preserve"> SUMIF( Time!$J215:$BQ215, Time!O$37, InpS!$J18:$BQ18)</f>
        <v>0</v>
      </c>
      <c r="P21" s="6">
        <f xml:space="preserve"> SUMIF( Time!$J215:$BQ215, Time!P$37, InpS!$J18:$BQ18)</f>
        <v>0</v>
      </c>
      <c r="Q21" s="6">
        <f xml:space="preserve"> SUMIF( Time!$J215:$BQ215, Time!Q$37, InpS!$J18:$BQ18)</f>
        <v>0</v>
      </c>
      <c r="R21" s="6">
        <f xml:space="preserve"> SUMIF( Time!$J215:$BQ215, Time!R$37, InpS!$J18:$BQ18)</f>
        <v>0</v>
      </c>
      <c r="S21" s="6">
        <f xml:space="preserve"> SUMIF( Time!$J215:$BQ215, Time!S$37, InpS!$J18:$BQ18)</f>
        <v>0</v>
      </c>
    </row>
    <row r="22" spans="5:19">
      <c r="E22" s="10" t="s">
        <v>190</v>
      </c>
      <c r="F22" s="26"/>
      <c r="G22" s="10"/>
      <c r="H22" s="35">
        <f xml:space="preserve"> SUM( J22:BQ22 )</f>
        <v>-5057781.1216964507</v>
      </c>
      <c r="I22" s="26"/>
      <c r="J22" s="10">
        <f xml:space="preserve"> SUMIF( Time!$J215:$BQ215, Time!J$37, 'P&amp;L'!$J22:$BQ22)</f>
        <v>-104105.4922180638</v>
      </c>
      <c r="K22" s="10">
        <f xml:space="preserve"> SUMIF( Time!$J215:$BQ215, Time!K$37, 'P&amp;L'!$J22:$BQ22)</f>
        <v>-139264.96196871827</v>
      </c>
      <c r="L22" s="10">
        <f xml:space="preserve"> SUMIF( Time!$J215:$BQ215, Time!L$37, 'P&amp;L'!$J22:$BQ22)</f>
        <v>-131262.61671086663</v>
      </c>
      <c r="M22" s="10">
        <f xml:space="preserve"> SUMIF( Time!$J215:$BQ215, Time!M$37, 'P&amp;L'!$J22:$BQ22)</f>
        <v>-126743.14728952848</v>
      </c>
      <c r="N22" s="10">
        <f xml:space="preserve"> SUMIF( Time!$J215:$BQ215, Time!N$37, 'P&amp;L'!$J22:$BQ22)</f>
        <v>-130516.72819271326</v>
      </c>
      <c r="O22" s="10">
        <f xml:space="preserve"> SUMIF( Time!$J215:$BQ215, Time!O$37, 'P&amp;L'!$J22:$BQ22)</f>
        <v>-245601.3020167487</v>
      </c>
      <c r="P22" s="10">
        <f xml:space="preserve"> SUMIF( Time!$J215:$BQ215, Time!P$37, 'P&amp;L'!$J22:$BQ22)</f>
        <v>-445583.10036598443</v>
      </c>
      <c r="Q22" s="10">
        <f xml:space="preserve"> SUMIF( Time!$J215:$BQ215, Time!Q$37, 'P&amp;L'!$J22:$BQ22)</f>
        <v>-745399.37789357011</v>
      </c>
      <c r="R22" s="10">
        <f xml:space="preserve"> SUMIF( Time!$J215:$BQ215, Time!R$37, 'P&amp;L'!$J22:$BQ22)</f>
        <v>-1177421.3934907871</v>
      </c>
      <c r="S22" s="10">
        <f xml:space="preserve"> SUMIF( Time!$J215:$BQ215, Time!S$37, 'P&amp;L'!$J22:$BQ22)</f>
        <v>-1811883.0015494705</v>
      </c>
    </row>
  </sheetData>
  <conditionalFormatting sqref="F2:F3">
    <cfRule type="cellIs" dxfId="56" priority="1" stopIfTrue="1" operator="notEqual">
      <formula>0</formula>
    </cfRule>
    <cfRule type="cellIs" dxfId="55" priority="2" stopIfTrue="1" operator="equal">
      <formula>""</formula>
    </cfRule>
  </conditionalFormatting>
  <conditionalFormatting sqref="J3:S3">
    <cfRule type="cellIs" dxfId="54" priority="3" operator="equal">
      <formula>"PPA ext."</formula>
    </cfRule>
    <cfRule type="cellIs" dxfId="53" priority="4" operator="equal">
      <formula>"Delay"</formula>
    </cfRule>
    <cfRule type="cellIs" dxfId="52" priority="5" operator="equal">
      <formula>"Fin Close"</formula>
    </cfRule>
    <cfRule type="cellIs" dxfId="51" priority="6" stopIfTrue="1" operator="equal">
      <formula>"Construction"</formula>
    </cfRule>
    <cfRule type="cellIs" dxfId="50"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6">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23.33203125" bestFit="1" customWidth="1"/>
    <col min="6" max="6" width="20.5546875" bestFit="1" customWidth="1"/>
    <col min="7" max="7" width="13.21875" bestFit="1" customWidth="1"/>
    <col min="8" max="8" width="7.6640625" style="37" bestFit="1" customWidth="1"/>
    <col min="9" max="9" width="3.44140625" customWidth="1"/>
    <col min="10" max="10" width="12" bestFit="1" customWidth="1"/>
    <col min="11" max="11" width="11.77734375" bestFit="1" customWidth="1"/>
    <col min="12" max="12" width="12.33203125" bestFit="1" customWidth="1"/>
    <col min="13" max="13" width="12.109375" bestFit="1" customWidth="1"/>
    <col min="14" max="14" width="11.21875" bestFit="1" customWidth="1"/>
    <col min="15" max="15" width="12.33203125" bestFit="1" customWidth="1"/>
    <col min="16" max="16" width="12.21875" bestFit="1" customWidth="1"/>
    <col min="17" max="17" width="11.77734375" bestFit="1" customWidth="1"/>
    <col min="18" max="18" width="12.33203125" bestFit="1" customWidth="1"/>
    <col min="19" max="19" width="12.21875" bestFit="1" customWidth="1"/>
    <col min="20" max="20" width="11.88671875" bestFit="1" customWidth="1"/>
    <col min="21" max="21" width="12.109375" bestFit="1" customWidth="1"/>
    <col min="22" max="22" width="12" bestFit="1" customWidth="1"/>
    <col min="23" max="23" width="11.77734375" bestFit="1" customWidth="1"/>
    <col min="24" max="24" width="12.33203125" bestFit="1" customWidth="1"/>
    <col min="25" max="25" width="12.109375" bestFit="1" customWidth="1"/>
    <col min="26" max="26" width="11.21875" bestFit="1" customWidth="1"/>
    <col min="27" max="27" width="12.33203125" bestFit="1" customWidth="1"/>
    <col min="28" max="28" width="12.21875" bestFit="1" customWidth="1"/>
    <col min="29" max="29" width="11.77734375" bestFit="1" customWidth="1"/>
    <col min="30" max="30" width="12.33203125" bestFit="1" customWidth="1"/>
    <col min="31" max="31" width="12.21875" bestFit="1" customWidth="1"/>
    <col min="32" max="32" width="11.88671875" bestFit="1" customWidth="1"/>
    <col min="33" max="33" width="12.109375" bestFit="1" customWidth="1"/>
    <col min="34" max="34" width="12" bestFit="1" customWidth="1"/>
    <col min="35" max="35" width="11.77734375" bestFit="1" customWidth="1"/>
    <col min="36" max="36" width="12.33203125" bestFit="1" customWidth="1"/>
    <col min="37" max="37" width="12.109375" bestFit="1" customWidth="1"/>
    <col min="38" max="38" width="11.21875" bestFit="1" customWidth="1"/>
    <col min="39" max="39" width="12.33203125" bestFit="1" customWidth="1"/>
    <col min="40" max="40" width="12.21875" bestFit="1" customWidth="1"/>
    <col min="41" max="41" width="11.77734375" bestFit="1" customWidth="1"/>
    <col min="42" max="42" width="12.33203125" bestFit="1" customWidth="1"/>
    <col min="43" max="43" width="12.21875" bestFit="1" customWidth="1"/>
    <col min="44" max="44" width="11.88671875" bestFit="1" customWidth="1"/>
    <col min="45" max="45" width="12.109375" bestFit="1" customWidth="1"/>
    <col min="46" max="46" width="12" bestFit="1" customWidth="1"/>
    <col min="47" max="47" width="11.77734375" bestFit="1" customWidth="1"/>
    <col min="48" max="69" width="12.44140625" bestFit="1" customWidth="1"/>
  </cols>
  <sheetData>
    <row r="1" spans="1:69" s="63" customFormat="1" ht="25">
      <c r="A1" s="39" t="str">
        <f ca="1" xml:space="preserve"> RIGHT(CELL("filename", A1), LEN(CELL("filename", A1)) - SEARCH("]", CELL("filename", A1)))</f>
        <v>Balance Sheet</v>
      </c>
      <c r="B1" s="67"/>
      <c r="C1" s="66"/>
      <c r="D1" s="68"/>
      <c r="F1" s="46" t="str">
        <f>HYPERLINK("#Contents!A1","Go to contents")</f>
        <v>Go to contents</v>
      </c>
      <c r="H1" s="43"/>
      <c r="J1" s="43"/>
    </row>
    <row r="2" spans="1:69" s="49" customFormat="1">
      <c r="A2" s="44"/>
      <c r="B2" s="44"/>
      <c r="C2" s="65"/>
      <c r="D2" s="62"/>
      <c r="E2" s="20" t="s">
        <v>183</v>
      </c>
      <c r="F2" s="45">
        <f ca="1" xml:space="preserve"> 'Model Checks and Alerts'!F11</f>
        <v>0</v>
      </c>
      <c r="G2" s="51" t="s">
        <v>82</v>
      </c>
      <c r="H2" s="41"/>
      <c r="I2" s="41"/>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44"/>
      <c r="B3" s="44"/>
      <c r="C3" s="65"/>
      <c r="D3" s="62"/>
      <c r="E3" s="38" t="s">
        <v>120</v>
      </c>
      <c r="F3" s="45"/>
      <c r="G3" s="51" t="s">
        <v>58</v>
      </c>
      <c r="H3" s="41"/>
      <c r="I3" s="41"/>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44"/>
      <c r="B4" s="44"/>
      <c r="C4" s="65"/>
      <c r="D4" s="62"/>
      <c r="E4" s="20" t="s">
        <v>184</v>
      </c>
      <c r="F4"/>
      <c r="G4"/>
      <c r="H4" s="41"/>
      <c r="I4" s="41"/>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44"/>
      <c r="B5" s="44"/>
      <c r="C5" s="65"/>
      <c r="D5" s="62"/>
      <c r="E5" s="20" t="s">
        <v>174</v>
      </c>
      <c r="F5" s="23" t="s">
        <v>141</v>
      </c>
      <c r="G5" s="23" t="s">
        <v>131</v>
      </c>
      <c r="H5" s="23" t="s">
        <v>119</v>
      </c>
      <c r="I5" s="41"/>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7" customFormat="1">
      <c r="A6" s="23"/>
      <c r="B6" s="23"/>
      <c r="C6" s="42"/>
      <c r="D6" s="69"/>
      <c r="F6" s="23"/>
      <c r="G6" s="23"/>
      <c r="H6" s="23"/>
    </row>
    <row r="8" spans="1:69">
      <c r="E8" s="15" t="str">
        <f xml:space="preserve"> Assets!E$20</f>
        <v>Fixed Assets</v>
      </c>
      <c r="F8" s="15">
        <f xml:space="preserve"> Assets!F$20</f>
        <v>0</v>
      </c>
      <c r="G8" s="15" t="str">
        <f xml:space="preserve"> Assets!G$20</f>
        <v>GBP</v>
      </c>
      <c r="H8" s="31">
        <f xml:space="preserve"> Assets!H$20</f>
        <v>0</v>
      </c>
      <c r="I8" s="15">
        <f xml:space="preserve"> Assets!I$20</f>
        <v>0</v>
      </c>
      <c r="J8" s="6">
        <f>Assets!J$20</f>
        <v>0</v>
      </c>
      <c r="K8" s="6">
        <f>Assets!K$20</f>
        <v>0</v>
      </c>
      <c r="L8" s="6">
        <f>Assets!L$20</f>
        <v>0</v>
      </c>
      <c r="M8" s="6">
        <f>Assets!M$20</f>
        <v>0</v>
      </c>
      <c r="N8" s="6">
        <f>Assets!N$20</f>
        <v>0</v>
      </c>
      <c r="O8" s="6">
        <f>Assets!O$20</f>
        <v>0</v>
      </c>
      <c r="P8" s="6">
        <f>Assets!P$20</f>
        <v>0</v>
      </c>
      <c r="Q8" s="6">
        <f>Assets!Q$20</f>
        <v>0</v>
      </c>
      <c r="R8" s="6">
        <f>Assets!R$20</f>
        <v>0</v>
      </c>
      <c r="S8" s="6">
        <f>Assets!S$20</f>
        <v>0</v>
      </c>
      <c r="T8" s="6">
        <f>Assets!T$20</f>
        <v>0</v>
      </c>
      <c r="U8" s="6">
        <f>Assets!U$20</f>
        <v>0</v>
      </c>
      <c r="V8" s="6">
        <f>Assets!V$20</f>
        <v>0</v>
      </c>
      <c r="W8" s="6">
        <f>Assets!W$20</f>
        <v>0</v>
      </c>
      <c r="X8" s="6">
        <f>Assets!X$20</f>
        <v>0</v>
      </c>
      <c r="Y8" s="6">
        <f>Assets!Y$20</f>
        <v>0</v>
      </c>
      <c r="Z8" s="6">
        <f>Assets!Z$20</f>
        <v>0</v>
      </c>
      <c r="AA8" s="6">
        <f>Assets!AA$20</f>
        <v>0</v>
      </c>
      <c r="AB8" s="6">
        <f>Assets!AB$20</f>
        <v>0</v>
      </c>
      <c r="AC8" s="6">
        <f>Assets!AC$20</f>
        <v>0</v>
      </c>
      <c r="AD8" s="6">
        <f>Assets!AD$20</f>
        <v>0</v>
      </c>
      <c r="AE8" s="6">
        <f>Assets!AE$20</f>
        <v>0</v>
      </c>
      <c r="AF8" s="6">
        <f>Assets!AF$20</f>
        <v>0</v>
      </c>
      <c r="AG8" s="6">
        <f>Assets!AG$20</f>
        <v>0</v>
      </c>
      <c r="AH8" s="6">
        <f>Assets!AH$20</f>
        <v>0</v>
      </c>
      <c r="AI8" s="6">
        <f>Assets!AI$20</f>
        <v>0</v>
      </c>
      <c r="AJ8" s="6">
        <f>Assets!AJ$20</f>
        <v>0</v>
      </c>
      <c r="AK8" s="6">
        <f>Assets!AK$20</f>
        <v>0</v>
      </c>
      <c r="AL8" s="6">
        <f>Assets!AL$20</f>
        <v>0</v>
      </c>
      <c r="AM8" s="6">
        <f>Assets!AM$20</f>
        <v>0</v>
      </c>
      <c r="AN8" s="6">
        <f>Assets!AN$20</f>
        <v>0</v>
      </c>
      <c r="AO8" s="6">
        <f>Assets!AO$20</f>
        <v>0</v>
      </c>
      <c r="AP8" s="6">
        <f>Assets!AP$20</f>
        <v>0</v>
      </c>
      <c r="AQ8" s="6">
        <f>Assets!AQ$20</f>
        <v>0</v>
      </c>
      <c r="AR8" s="6">
        <f>Assets!AR$20</f>
        <v>0</v>
      </c>
      <c r="AS8" s="6">
        <f>Assets!AS$20</f>
        <v>0</v>
      </c>
      <c r="AT8" s="6">
        <f>Assets!AT$20</f>
        <v>0</v>
      </c>
      <c r="AU8" s="6">
        <f>Assets!AU$20</f>
        <v>0</v>
      </c>
      <c r="AV8" s="6">
        <f>Assets!AV$20</f>
        <v>0</v>
      </c>
      <c r="AW8" s="6">
        <f>Assets!AW$20</f>
        <v>0</v>
      </c>
      <c r="AX8" s="6">
        <f>Assets!AX$20</f>
        <v>0</v>
      </c>
      <c r="AY8" s="6">
        <f>Assets!AY$20</f>
        <v>0</v>
      </c>
      <c r="AZ8" s="6">
        <f>Assets!AZ$20</f>
        <v>0</v>
      </c>
      <c r="BA8" s="6">
        <f>Assets!BA$20</f>
        <v>0</v>
      </c>
      <c r="BB8" s="6">
        <f>Assets!BB$20</f>
        <v>0</v>
      </c>
      <c r="BC8" s="6">
        <f>Assets!BC$20</f>
        <v>0</v>
      </c>
      <c r="BD8" s="6">
        <f>Assets!BD$20</f>
        <v>0</v>
      </c>
      <c r="BE8" s="6">
        <f>Assets!BE$20</f>
        <v>0</v>
      </c>
      <c r="BF8" s="6">
        <f>Assets!BF$20</f>
        <v>0</v>
      </c>
      <c r="BG8" s="6">
        <f>Assets!BG$20</f>
        <v>0</v>
      </c>
      <c r="BH8" s="6">
        <f>Assets!BH$20</f>
        <v>0</v>
      </c>
      <c r="BI8" s="6">
        <f>Assets!BI$20</f>
        <v>0</v>
      </c>
      <c r="BJ8" s="6">
        <f>Assets!BJ$20</f>
        <v>0</v>
      </c>
      <c r="BK8" s="6">
        <f>Assets!BK$20</f>
        <v>0</v>
      </c>
      <c r="BL8" s="6">
        <f>Assets!BL$20</f>
        <v>0</v>
      </c>
      <c r="BM8" s="6">
        <f>Assets!BM$20</f>
        <v>0</v>
      </c>
      <c r="BN8" s="6">
        <f>Assets!BN$20</f>
        <v>0</v>
      </c>
      <c r="BO8" s="6">
        <f>Assets!BO$20</f>
        <v>0</v>
      </c>
      <c r="BP8" s="6">
        <f>Assets!BP$20</f>
        <v>0</v>
      </c>
      <c r="BQ8" s="6">
        <f>Assets!BQ$20</f>
        <v>0</v>
      </c>
    </row>
    <row r="9" spans="1:69">
      <c r="E9" s="10" t="s">
        <v>50</v>
      </c>
      <c r="F9" s="26"/>
      <c r="G9" s="10"/>
      <c r="H9" s="35"/>
      <c r="I9" s="26"/>
      <c r="J9" s="10">
        <f t="shared" ref="J9:BQ9" si="0" xml:space="preserve"> J8</f>
        <v>0</v>
      </c>
      <c r="K9" s="10">
        <f t="shared" si="0"/>
        <v>0</v>
      </c>
      <c r="L9" s="10">
        <f t="shared" si="0"/>
        <v>0</v>
      </c>
      <c r="M9" s="10">
        <f t="shared" si="0"/>
        <v>0</v>
      </c>
      <c r="N9" s="10">
        <f t="shared" si="0"/>
        <v>0</v>
      </c>
      <c r="O9" s="10">
        <f t="shared" si="0"/>
        <v>0</v>
      </c>
      <c r="P9" s="10">
        <f t="shared" si="0"/>
        <v>0</v>
      </c>
      <c r="Q9" s="10">
        <f t="shared" si="0"/>
        <v>0</v>
      </c>
      <c r="R9" s="10">
        <f t="shared" si="0"/>
        <v>0</v>
      </c>
      <c r="S9" s="10">
        <f t="shared" si="0"/>
        <v>0</v>
      </c>
      <c r="T9" s="10">
        <f t="shared" si="0"/>
        <v>0</v>
      </c>
      <c r="U9" s="10">
        <f t="shared" si="0"/>
        <v>0</v>
      </c>
      <c r="V9" s="10">
        <f t="shared" si="0"/>
        <v>0</v>
      </c>
      <c r="W9" s="10">
        <f t="shared" si="0"/>
        <v>0</v>
      </c>
      <c r="X9" s="10">
        <f t="shared" si="0"/>
        <v>0</v>
      </c>
      <c r="Y9" s="10">
        <f t="shared" si="0"/>
        <v>0</v>
      </c>
      <c r="Z9" s="10">
        <f t="shared" si="0"/>
        <v>0</v>
      </c>
      <c r="AA9" s="10">
        <f t="shared" si="0"/>
        <v>0</v>
      </c>
      <c r="AB9" s="10">
        <f t="shared" si="0"/>
        <v>0</v>
      </c>
      <c r="AC9" s="10">
        <f t="shared" si="0"/>
        <v>0</v>
      </c>
      <c r="AD9" s="10">
        <f t="shared" si="0"/>
        <v>0</v>
      </c>
      <c r="AE9" s="10">
        <f t="shared" si="0"/>
        <v>0</v>
      </c>
      <c r="AF9" s="10">
        <f t="shared" si="0"/>
        <v>0</v>
      </c>
      <c r="AG9" s="10">
        <f t="shared" si="0"/>
        <v>0</v>
      </c>
      <c r="AH9" s="10">
        <f t="shared" si="0"/>
        <v>0</v>
      </c>
      <c r="AI9" s="10">
        <f t="shared" si="0"/>
        <v>0</v>
      </c>
      <c r="AJ9" s="10">
        <f t="shared" si="0"/>
        <v>0</v>
      </c>
      <c r="AK9" s="10">
        <f t="shared" si="0"/>
        <v>0</v>
      </c>
      <c r="AL9" s="10">
        <f t="shared" si="0"/>
        <v>0</v>
      </c>
      <c r="AM9" s="10">
        <f t="shared" si="0"/>
        <v>0</v>
      </c>
      <c r="AN9" s="10">
        <f t="shared" si="0"/>
        <v>0</v>
      </c>
      <c r="AO9" s="10">
        <f t="shared" si="0"/>
        <v>0</v>
      </c>
      <c r="AP9" s="10">
        <f t="shared" si="0"/>
        <v>0</v>
      </c>
      <c r="AQ9" s="10">
        <f t="shared" si="0"/>
        <v>0</v>
      </c>
      <c r="AR9" s="10">
        <f t="shared" si="0"/>
        <v>0</v>
      </c>
      <c r="AS9" s="10">
        <f t="shared" si="0"/>
        <v>0</v>
      </c>
      <c r="AT9" s="10">
        <f t="shared" si="0"/>
        <v>0</v>
      </c>
      <c r="AU9" s="10">
        <f t="shared" si="0"/>
        <v>0</v>
      </c>
      <c r="AV9" s="10">
        <f t="shared" si="0"/>
        <v>0</v>
      </c>
      <c r="AW9" s="10">
        <f t="shared" si="0"/>
        <v>0</v>
      </c>
      <c r="AX9" s="10">
        <f t="shared" si="0"/>
        <v>0</v>
      </c>
      <c r="AY9" s="10">
        <f t="shared" si="0"/>
        <v>0</v>
      </c>
      <c r="AZ9" s="10">
        <f t="shared" si="0"/>
        <v>0</v>
      </c>
      <c r="BA9" s="10">
        <f t="shared" si="0"/>
        <v>0</v>
      </c>
      <c r="BB9" s="10">
        <f t="shared" si="0"/>
        <v>0</v>
      </c>
      <c r="BC9" s="10">
        <f t="shared" si="0"/>
        <v>0</v>
      </c>
      <c r="BD9" s="10">
        <f t="shared" si="0"/>
        <v>0</v>
      </c>
      <c r="BE9" s="10">
        <f t="shared" si="0"/>
        <v>0</v>
      </c>
      <c r="BF9" s="10">
        <f t="shared" si="0"/>
        <v>0</v>
      </c>
      <c r="BG9" s="10">
        <f t="shared" si="0"/>
        <v>0</v>
      </c>
      <c r="BH9" s="10">
        <f t="shared" si="0"/>
        <v>0</v>
      </c>
      <c r="BI9" s="10">
        <f t="shared" si="0"/>
        <v>0</v>
      </c>
      <c r="BJ9" s="10">
        <f t="shared" si="0"/>
        <v>0</v>
      </c>
      <c r="BK9" s="10">
        <f t="shared" si="0"/>
        <v>0</v>
      </c>
      <c r="BL9" s="10">
        <f t="shared" si="0"/>
        <v>0</v>
      </c>
      <c r="BM9" s="10">
        <f t="shared" si="0"/>
        <v>0</v>
      </c>
      <c r="BN9" s="10">
        <f t="shared" si="0"/>
        <v>0</v>
      </c>
      <c r="BO9" s="10">
        <f t="shared" si="0"/>
        <v>0</v>
      </c>
      <c r="BP9" s="10">
        <f t="shared" si="0"/>
        <v>0</v>
      </c>
      <c r="BQ9" s="10">
        <f t="shared" si="0"/>
        <v>0</v>
      </c>
    </row>
    <row r="11" spans="1:69">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'Working capital'!J$36</f>
        <v>0</v>
      </c>
      <c r="K11" s="6">
        <f ca="1">'Working capital'!K$36</f>
        <v>0</v>
      </c>
      <c r="L11" s="6">
        <f ca="1">'Working capital'!L$36</f>
        <v>0</v>
      </c>
      <c r="M11" s="6">
        <f ca="1">'Working capital'!M$36</f>
        <v>0</v>
      </c>
      <c r="N11" s="6">
        <f ca="1">'Working capital'!N$36</f>
        <v>212.50050000000002</v>
      </c>
      <c r="O11" s="6">
        <f ca="1">'Working capital'!O$36</f>
        <v>318.75075000000004</v>
      </c>
      <c r="P11" s="6">
        <f ca="1">'Working capital'!P$36</f>
        <v>488.75115</v>
      </c>
      <c r="Q11" s="6">
        <f ca="1">'Working capital'!Q$36</f>
        <v>722.50170000000003</v>
      </c>
      <c r="R11" s="6">
        <f ca="1">'Working capital'!R$36</f>
        <v>1083.7525500000002</v>
      </c>
      <c r="S11" s="6">
        <f ca="1">'Working capital'!S$36</f>
        <v>1615.0038</v>
      </c>
      <c r="T11" s="6">
        <f ca="1">'Working capital'!T$36</f>
        <v>2422.5057000000002</v>
      </c>
      <c r="U11" s="6">
        <f ca="1">'Working capital'!U$36</f>
        <v>3633.75855</v>
      </c>
      <c r="V11" s="6">
        <f ca="1">'Working capital'!V$36</f>
        <v>5440.0128000000013</v>
      </c>
      <c r="W11" s="6">
        <f ca="1">'Working capital'!W$36</f>
        <v>8160.0192000000025</v>
      </c>
      <c r="X11" s="6">
        <f ca="1">'Working capital'!X$36</f>
        <v>12261.278850000004</v>
      </c>
      <c r="Y11" s="6">
        <f ca="1">'Working capital'!Y$36</f>
        <v>18381.293250000002</v>
      </c>
      <c r="Z11" s="6">
        <f ca="1">'Working capital'!Z$36</f>
        <v>20208.797550000007</v>
      </c>
      <c r="AA11" s="6">
        <f ca="1">'Working capital'!AA$36</f>
        <v>22248.802350000009</v>
      </c>
      <c r="AB11" s="6">
        <f ca="1">'Working capital'!AB$36</f>
        <v>24458.807550000009</v>
      </c>
      <c r="AC11" s="6">
        <f ca="1">'Working capital'!AC$36</f>
        <v>26902.563300000005</v>
      </c>
      <c r="AD11" s="6">
        <f ca="1">'Working capital'!AD$36</f>
        <v>29601.319650000001</v>
      </c>
      <c r="AE11" s="6">
        <f ca="1">'Working capital'!AE$36</f>
        <v>32555.076600000008</v>
      </c>
      <c r="AF11" s="6">
        <f ca="1">'Working capital'!AF$36</f>
        <v>35827.584300000017</v>
      </c>
      <c r="AG11" s="6">
        <f ca="1">'Working capital'!AG$36</f>
        <v>39397.592700000023</v>
      </c>
      <c r="AH11" s="6">
        <f ca="1">'Working capital'!AH$36</f>
        <v>43350.102000000014</v>
      </c>
      <c r="AI11" s="6">
        <f ca="1">'Working capital'!AI$36</f>
        <v>47685.112200000018</v>
      </c>
      <c r="AJ11" s="6">
        <f ca="1">'Working capital'!AJ$36</f>
        <v>52445.123400000011</v>
      </c>
      <c r="AK11" s="6">
        <f ca="1">'Working capital'!AK$36</f>
        <v>57693.885750000009</v>
      </c>
      <c r="AL11" s="6">
        <f ca="1">'Working capital'!AL$36</f>
        <v>58841.388450000013</v>
      </c>
      <c r="AM11" s="6">
        <f ca="1">'Working capital'!AM$36</f>
        <v>60010.141200000013</v>
      </c>
      <c r="AN11" s="6">
        <f ca="1">'Working capital'!AN$36</f>
        <v>61221.39405000001</v>
      </c>
      <c r="AO11" s="6">
        <f ca="1">'Working capital'!AO$36</f>
        <v>62432.646899999992</v>
      </c>
      <c r="AP11" s="6">
        <f ca="1">'Working capital'!AP$36</f>
        <v>63686.399849999987</v>
      </c>
      <c r="AQ11" s="6">
        <f ca="1">'Working capital'!AQ$36</f>
        <v>64961.402849999991</v>
      </c>
      <c r="AR11" s="6">
        <f ca="1">'Working capital'!AR$36</f>
        <v>66257.655899999998</v>
      </c>
      <c r="AS11" s="6">
        <f ca="1">'Working capital'!AS$36</f>
        <v>67596.409050000002</v>
      </c>
      <c r="AT11" s="6">
        <f ca="1">'Working capital'!AT$36</f>
        <v>68935.162199999977</v>
      </c>
      <c r="AU11" s="6">
        <f ca="1">'Working capital'!AU$36</f>
        <v>70316.41545</v>
      </c>
      <c r="AV11" s="6">
        <f ca="1">'Working capital'!AV$36</f>
        <v>71718.918749999997</v>
      </c>
      <c r="AW11" s="6">
        <f ca="1">'Working capital'!AW$36</f>
        <v>73163.922149999999</v>
      </c>
      <c r="AX11" s="6">
        <f ca="1">'Working capital'!AX$36</f>
        <v>74630.175600000002</v>
      </c>
      <c r="AY11" s="6">
        <f ca="1">'Working capital'!AY$36</f>
        <v>76117.679099999994</v>
      </c>
      <c r="AZ11" s="6">
        <f ca="1">'Working capital'!AZ$36</f>
        <v>77647.682700000019</v>
      </c>
      <c r="BA11" s="6">
        <f ca="1">'Working capital'!BA$36</f>
        <v>79198.936350000004</v>
      </c>
      <c r="BB11" s="6">
        <f ca="1">'Working capital'!BB$36</f>
        <v>80771.440050000019</v>
      </c>
      <c r="BC11" s="6">
        <f ca="1">'Working capital'!BC$36</f>
        <v>82386.443850000011</v>
      </c>
      <c r="BD11" s="6">
        <f ca="1">'Working capital'!BD$36</f>
        <v>84043.947750000036</v>
      </c>
      <c r="BE11" s="6">
        <f ca="1">'Working capital'!BE$36</f>
        <v>85722.70170000002</v>
      </c>
      <c r="BF11" s="6">
        <f ca="1">'Working capital'!BF$36</f>
        <v>87443.955750000023</v>
      </c>
      <c r="BG11" s="6">
        <f ca="1">'Working capital'!BG$36</f>
        <v>89186.459849999999</v>
      </c>
      <c r="BH11" s="6">
        <f ca="1">'Working capital'!BH$36</f>
        <v>90971.464049999995</v>
      </c>
      <c r="BI11" s="6">
        <f ca="1">'Working capital'!BI$36</f>
        <v>92777.718299999993</v>
      </c>
      <c r="BJ11" s="6">
        <f ca="1">'Working capital'!BJ$36</f>
        <v>94647.722699999998</v>
      </c>
      <c r="BK11" s="6">
        <f ca="1">'Working capital'!BK$36</f>
        <v>96538.977149999992</v>
      </c>
      <c r="BL11" s="6">
        <f ca="1">'Working capital'!BL$36</f>
        <v>98472.731699999989</v>
      </c>
      <c r="BM11" s="6">
        <f ca="1">'Working capital'!BM$36</f>
        <v>100427.73629999999</v>
      </c>
      <c r="BN11" s="6">
        <f ca="1">'Working capital'!BN$36</f>
        <v>102446.49105</v>
      </c>
      <c r="BO11" s="6">
        <f ca="1">'Working capital'!BO$36</f>
        <v>104486.49584999998</v>
      </c>
      <c r="BP11" s="6">
        <f ca="1">'Working capital'!BP$36</f>
        <v>106590.25079999999</v>
      </c>
      <c r="BQ11" s="6">
        <f ca="1">'Working capital'!BQ$36</f>
        <v>108715.25579999998</v>
      </c>
    </row>
    <row r="12" spans="1:69">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'Working capital'!J$28</f>
        <v>-15000</v>
      </c>
      <c r="K12" s="6">
        <f ca="1">'Working capital'!K$28</f>
        <v>-15909.560782921981</v>
      </c>
      <c r="L12" s="6">
        <f ca="1">'Working capital'!L$28</f>
        <v>-16842.260550275496</v>
      </c>
      <c r="M12" s="6">
        <f ca="1">'Working capital'!M$28</f>
        <v>-17863.531196427801</v>
      </c>
      <c r="N12" s="6">
        <f ca="1">'Working capital'!N$28</f>
        <v>-18932.032746224413</v>
      </c>
      <c r="O12" s="6">
        <f ca="1">'Working capital'!O$28</f>
        <v>-20089.358192214098</v>
      </c>
      <c r="P12" s="6">
        <f ca="1">'Working capital'!P$28</f>
        <v>-21322.591568716609</v>
      </c>
      <c r="Q12" s="6">
        <f ca="1">'Working capital'!Q$28</f>
        <v>-22593.140612858118</v>
      </c>
      <c r="R12" s="6">
        <f ca="1">'Working capital'!R$28</f>
        <v>-23994.873614078526</v>
      </c>
      <c r="S12" s="6">
        <f ca="1">'Working capital'!S$28</f>
        <v>-25448.347357521718</v>
      </c>
      <c r="T12" s="6">
        <f ca="1">'Working capital'!T$28</f>
        <v>-27062.425836488575</v>
      </c>
      <c r="U12" s="6">
        <f ca="1">'Working capital'!U$28</f>
        <v>-28809.856429054711</v>
      </c>
      <c r="V12" s="6">
        <f ca="1">'Working capital'!V$28</f>
        <v>-30544.001279999997</v>
      </c>
      <c r="W12" s="6">
        <f ca="1">'Working capital'!W$28</f>
        <v>-32662.744416093101</v>
      </c>
      <c r="X12" s="6">
        <f ca="1">'Working capital'!X$28</f>
        <v>-34937.261792496109</v>
      </c>
      <c r="Y12" s="6">
        <f ca="1">'Working capital'!Y$28</f>
        <v>-37590.53887096879</v>
      </c>
      <c r="Z12" s="6">
        <f ca="1">'Working capital'!Z$28</f>
        <v>-39866.328653506804</v>
      </c>
      <c r="AA12" s="6">
        <f ca="1">'Working capital'!AA$28</f>
        <v>-42361.945697801792</v>
      </c>
      <c r="AB12" s="6">
        <f ca="1">'Working capital'!AB$28</f>
        <v>-45013.324684269872</v>
      </c>
      <c r="AC12" s="6">
        <f ca="1">'Working capital'!AC$28</f>
        <v>-47749.709508782485</v>
      </c>
      <c r="AD12" s="6">
        <f ca="1">'Working capital'!AD$28</f>
        <v>-50748.023893696387</v>
      </c>
      <c r="AE12" s="6">
        <f ca="1">'Working capital'!AE$28</f>
        <v>-53841.027487117935</v>
      </c>
      <c r="AF12" s="6">
        <f ca="1">'Working capital'!AF$28</f>
        <v>-57262.53099859527</v>
      </c>
      <c r="AG12" s="6">
        <f ca="1">'Working capital'!AG$28</f>
        <v>-60871.474817066432</v>
      </c>
      <c r="AH12" s="6">
        <f ca="1">'Working capital'!AH$28</f>
        <v>-64372.96821523043</v>
      </c>
      <c r="AI12" s="6">
        <f ca="1">'Working capital'!AI$28</f>
        <v>-68443.593736081966</v>
      </c>
      <c r="AJ12" s="6">
        <f ca="1">'Working capital'!AJ$28</f>
        <v>-72649.04980292308</v>
      </c>
      <c r="AK12" s="6">
        <f ca="1">'Working capital'!AK$28</f>
        <v>-77257.320989709595</v>
      </c>
      <c r="AL12" s="6">
        <f ca="1">'Working capital'!AL$28</f>
        <v>-81559.125483253709</v>
      </c>
      <c r="AM12" s="6">
        <f ca="1">'Working capital'!AM$28</f>
        <v>-86260.422965514372</v>
      </c>
      <c r="AN12" s="6">
        <f ca="1">'Working capital'!AN$28</f>
        <v>-91243.696664386604</v>
      </c>
      <c r="AO12" s="6">
        <f ca="1">'Working capital'!AO$28</f>
        <v>-96350.398728555461</v>
      </c>
      <c r="AP12" s="6">
        <f ca="1">'Working capital'!AP$28</f>
        <v>-101934.50173095021</v>
      </c>
      <c r="AQ12" s="6">
        <f ca="1">'Working capital'!AQ$28</f>
        <v>-107659.30260370651</v>
      </c>
      <c r="AR12" s="6">
        <f ca="1">'Working capital'!AR$28</f>
        <v>-113965.6077726292</v>
      </c>
      <c r="AS12" s="6">
        <f ca="1">'Working capital'!AS$28</f>
        <v>-120603.70311652056</v>
      </c>
      <c r="AT12" s="6">
        <f ca="1">'Working capital'!AT$28</f>
        <v>-126950.46173397527</v>
      </c>
      <c r="AU12" s="6">
        <f ca="1">'Working capital'!AU$28</f>
        <v>-134363.39549674923</v>
      </c>
      <c r="AV12" s="6">
        <f ca="1">'Working capital'!AV$28</f>
        <v>-141963.22781333345</v>
      </c>
      <c r="AW12" s="6">
        <f ca="1">'Working capital'!AW$28</f>
        <v>-150275.36180272419</v>
      </c>
      <c r="AX12" s="6">
        <f ca="1">'Working capital'!AX$28</f>
        <v>-158797.07129807171</v>
      </c>
      <c r="AY12" s="6">
        <f ca="1">'Working capital'!AY$28</f>
        <v>-168115.85547113034</v>
      </c>
      <c r="AZ12" s="6">
        <f ca="1">'Working capital'!AZ$28</f>
        <v>-177994.54463229186</v>
      </c>
      <c r="BA12" s="6">
        <f ca="1">'Working capital'!BA$28</f>
        <v>-188122.38248983806</v>
      </c>
      <c r="BB12" s="6">
        <f ca="1">'Working capital'!BB$28</f>
        <v>-199198.9393674024</v>
      </c>
      <c r="BC12" s="6">
        <f ca="1">'Working capital'!BC$28</f>
        <v>-210557.08675557334</v>
      </c>
      <c r="BD12" s="6">
        <f ca="1">'Working capital'!BD$28</f>
        <v>-223060.43043574001</v>
      </c>
      <c r="BE12" s="6">
        <f ca="1">'Working capital'!BE$28</f>
        <v>-236237.14661272435</v>
      </c>
      <c r="BF12" s="6">
        <f ca="1">'Working capital'!BF$28</f>
        <v>-248835.51655060783</v>
      </c>
      <c r="BG12" s="6">
        <f ca="1">'Working capital'!BG$28</f>
        <v>-263560.05508237384</v>
      </c>
      <c r="BH12" s="6">
        <f ca="1">'Working capital'!BH$28</f>
        <v>-278658.52596691455</v>
      </c>
      <c r="BI12" s="6">
        <f ca="1">'Working capital'!BI$28</f>
        <v>-295175.43123095535</v>
      </c>
      <c r="BJ12" s="6">
        <f ca="1">'Working capital'!BJ$28</f>
        <v>-312113.77093373978</v>
      </c>
      <c r="BK12" s="6">
        <f ca="1">'Working capital'!BK$28</f>
        <v>-330644.39152619569</v>
      </c>
      <c r="BL12" s="6">
        <f ca="1">'Working capital'!BL$28</f>
        <v>-350290.81526687258</v>
      </c>
      <c r="BM12" s="6">
        <f ca="1">'Working capital'!BM$28</f>
        <v>-370433.61185177986</v>
      </c>
      <c r="BN12" s="6">
        <f ca="1">'Working capital'!BN$28</f>
        <v>-392476.32222006354</v>
      </c>
      <c r="BO12" s="6">
        <f ca="1">'Working capital'!BO$28</f>
        <v>-415076.07244753663</v>
      </c>
      <c r="BP12" s="6">
        <f ca="1">'Working capital'!BP$28</f>
        <v>-439283.20472461625</v>
      </c>
      <c r="BQ12" s="6">
        <f ca="1">'Working capital'!BQ$28</f>
        <v>-465461.9365386017</v>
      </c>
    </row>
    <row r="13" spans="1:69">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Financials!J$13</f>
        <v>0</v>
      </c>
      <c r="K13" s="6">
        <f ca="1">Financials!K$13</f>
        <v>-15000</v>
      </c>
      <c r="L13" s="6">
        <f ca="1">Financials!L$13</f>
        <v>-30909.560782921981</v>
      </c>
      <c r="M13" s="6">
        <f ca="1">Financials!M$13</f>
        <v>-47751.821333197477</v>
      </c>
      <c r="N13" s="6">
        <f ca="1">Financials!N$13</f>
        <v>-65615.352529625277</v>
      </c>
      <c r="O13" s="6">
        <f ca="1">Financials!O$13</f>
        <v>-84334.8847758497</v>
      </c>
      <c r="P13" s="6">
        <f ca="1">Financials!P$13</f>
        <v>-104105.4922180638</v>
      </c>
      <c r="Q13" s="6">
        <f ca="1">Financials!Q$13</f>
        <v>-124939.3326367804</v>
      </c>
      <c r="R13" s="6">
        <f ca="1">Financials!R$13</f>
        <v>-146809.97154963852</v>
      </c>
      <c r="S13" s="6">
        <f ca="1">Financials!S$13</f>
        <v>-169721.09261371705</v>
      </c>
      <c r="T13" s="6">
        <f ca="1">Financials!T$13</f>
        <v>-193554.43617123878</v>
      </c>
      <c r="U13" s="6">
        <f ca="1">Financials!U$13</f>
        <v>-218194.35630772734</v>
      </c>
      <c r="V13" s="6">
        <f ca="1">Financials!V$13</f>
        <v>-243370.45418678207</v>
      </c>
      <c r="W13" s="6">
        <f ca="1">Financials!W$13</f>
        <v>-268474.44266678207</v>
      </c>
      <c r="X13" s="6">
        <f ca="1">Financials!X$13</f>
        <v>-292977.16788287519</v>
      </c>
      <c r="Y13" s="6">
        <f ca="1">Financials!Y$13</f>
        <v>-315653.15082537133</v>
      </c>
      <c r="Z13" s="6">
        <f ca="1">Financials!Z$13</f>
        <v>-334862.39644634014</v>
      </c>
      <c r="AA13" s="6">
        <f ca="1">Financials!AA$13</f>
        <v>-354519.92754984694</v>
      </c>
      <c r="AB13" s="6">
        <f ca="1">Financials!AB$13</f>
        <v>-374633.07089764875</v>
      </c>
      <c r="AC13" s="6">
        <f ca="1">Financials!AC$13</f>
        <v>-395187.58803191863</v>
      </c>
      <c r="AD13" s="6">
        <f ca="1">Financials!AD$13</f>
        <v>-416034.73424070113</v>
      </c>
      <c r="AE13" s="6">
        <f ca="1">Financials!AE$13</f>
        <v>-437181.43848439754</v>
      </c>
      <c r="AF13" s="6">
        <f ca="1">Financials!AF$13</f>
        <v>-458467.38937151548</v>
      </c>
      <c r="AG13" s="6">
        <f ca="1">Financials!AG$13</f>
        <v>-479902.33607011079</v>
      </c>
      <c r="AH13" s="6">
        <f ca="1">Financials!AH$13</f>
        <v>-501376.2181871772</v>
      </c>
      <c r="AI13" s="6">
        <f ca="1">Financials!AI$13</f>
        <v>-522399.08440240764</v>
      </c>
      <c r="AJ13" s="6">
        <f ca="1">Financials!AJ$13</f>
        <v>-543157.56593848963</v>
      </c>
      <c r="AK13" s="6">
        <f ca="1">Financials!AK$13</f>
        <v>-563361.4923414127</v>
      </c>
      <c r="AL13" s="6">
        <f ca="1">Financials!AL$13</f>
        <v>-582924.92758112226</v>
      </c>
      <c r="AM13" s="6">
        <f ca="1">Financials!AM$13</f>
        <v>-605642.66461437603</v>
      </c>
      <c r="AN13" s="6">
        <f ca="1">Financials!AN$13</f>
        <v>-631892.94637989043</v>
      </c>
      <c r="AO13" s="6">
        <f ca="1">Financials!AO$13</f>
        <v>-661915.24899427709</v>
      </c>
      <c r="AP13" s="6">
        <f ca="1">Financials!AP$13</f>
        <v>-695833.00082283258</v>
      </c>
      <c r="AQ13" s="6">
        <f ca="1">Financials!AQ$13</f>
        <v>-734081.10270378285</v>
      </c>
      <c r="AR13" s="6">
        <f ca="1">Financials!AR$13</f>
        <v>-776779.00245748938</v>
      </c>
      <c r="AS13" s="6">
        <f ca="1">Financials!AS$13</f>
        <v>-824486.95433011861</v>
      </c>
      <c r="AT13" s="6">
        <f ca="1">Financials!AT$13</f>
        <v>-877494.24839663925</v>
      </c>
      <c r="AU13" s="6">
        <f ca="1">Financials!AU$13</f>
        <v>-935509.54793061456</v>
      </c>
      <c r="AV13" s="6">
        <f ca="1">Financials!AV$13</f>
        <v>-999556.52797736379</v>
      </c>
      <c r="AW13" s="6">
        <f ca="1">Financials!AW$13</f>
        <v>-1069800.8370406972</v>
      </c>
      <c r="AX13" s="6">
        <f ca="1">Financials!AX$13</f>
        <v>-1146912.2766934214</v>
      </c>
      <c r="AY13" s="6">
        <f ca="1">Financials!AY$13</f>
        <v>-1231079.1723914931</v>
      </c>
      <c r="AZ13" s="6">
        <f ca="1">Financials!AZ$13</f>
        <v>-1323077.3487626235</v>
      </c>
      <c r="BA13" s="6">
        <f ca="1">Financials!BA$13</f>
        <v>-1423424.2106949154</v>
      </c>
      <c r="BB13" s="6">
        <f ca="1">Financials!BB$13</f>
        <v>-1532347.6568347535</v>
      </c>
      <c r="BC13" s="6">
        <f ca="1">Financials!BC$13</f>
        <v>-1650775.1561521559</v>
      </c>
      <c r="BD13" s="6">
        <f ca="1">Financials!BD$13</f>
        <v>-1778945.7990577293</v>
      </c>
      <c r="BE13" s="6">
        <f ca="1">Financials!BE$13</f>
        <v>-1917962.2817434694</v>
      </c>
      <c r="BF13" s="6">
        <f ca="1">Financials!BF$13</f>
        <v>-2068476.7266561938</v>
      </c>
      <c r="BG13" s="6">
        <f ca="1">Financials!BG$13</f>
        <v>-2229868.2874568016</v>
      </c>
      <c r="BH13" s="6">
        <f ca="1">Financials!BH$13</f>
        <v>-2404241.8826891757</v>
      </c>
      <c r="BI13" s="6">
        <f ca="1">Financials!BI$13</f>
        <v>-2591928.94460609</v>
      </c>
      <c r="BJ13" s="6">
        <f ca="1">Financials!BJ$13</f>
        <v>-2794326.6575370454</v>
      </c>
      <c r="BK13" s="6">
        <f ca="1">Financials!BK$13</f>
        <v>-3011792.7057707855</v>
      </c>
      <c r="BL13" s="6">
        <f ca="1">Financials!BL$13</f>
        <v>-3245898.1201469814</v>
      </c>
      <c r="BM13" s="6">
        <f ca="1">Financials!BM$13</f>
        <v>-3497716.2037138538</v>
      </c>
      <c r="BN13" s="6">
        <f ca="1">Financials!BN$13</f>
        <v>-3767722.0792656336</v>
      </c>
      <c r="BO13" s="6">
        <f ca="1">Financials!BO$13</f>
        <v>-4057751.9104356971</v>
      </c>
      <c r="BP13" s="6">
        <f ca="1">Financials!BP$13</f>
        <v>-4368341.487033234</v>
      </c>
      <c r="BQ13" s="6">
        <f ca="1">Financials!BQ$13</f>
        <v>-4701034.4409578498</v>
      </c>
    </row>
    <row r="14" spans="1:69">
      <c r="E14" s="10" t="s">
        <v>116</v>
      </c>
      <c r="F14" s="26"/>
      <c r="G14" s="10"/>
      <c r="H14" s="35"/>
      <c r="I14" s="26"/>
      <c r="J14" s="10">
        <f t="shared" ref="J14:BQ14" ca="1" si="1" xml:space="preserve"> SUM( J11:J13 )</f>
        <v>-15000</v>
      </c>
      <c r="K14" s="10">
        <f t="shared" ca="1" si="1"/>
        <v>-30909.560782921981</v>
      </c>
      <c r="L14" s="10">
        <f t="shared" ca="1" si="1"/>
        <v>-47751.821333197477</v>
      </c>
      <c r="M14" s="10">
        <f t="shared" ca="1" si="1"/>
        <v>-65615.352529625277</v>
      </c>
      <c r="N14" s="10">
        <f t="shared" ca="1" si="1"/>
        <v>-84334.8847758497</v>
      </c>
      <c r="O14" s="10">
        <f t="shared" ca="1" si="1"/>
        <v>-104105.4922180638</v>
      </c>
      <c r="P14" s="10">
        <f t="shared" ca="1" si="1"/>
        <v>-124939.3326367804</v>
      </c>
      <c r="Q14" s="10">
        <f t="shared" ca="1" si="1"/>
        <v>-146809.97154963852</v>
      </c>
      <c r="R14" s="10">
        <f t="shared" ca="1" si="1"/>
        <v>-169721.09261371705</v>
      </c>
      <c r="S14" s="10">
        <f t="shared" ca="1" si="1"/>
        <v>-193554.43617123878</v>
      </c>
      <c r="T14" s="10">
        <f t="shared" ca="1" si="1"/>
        <v>-218194.35630772734</v>
      </c>
      <c r="U14" s="10">
        <f t="shared" ca="1" si="1"/>
        <v>-243370.45418678207</v>
      </c>
      <c r="V14" s="10">
        <f t="shared" ca="1" si="1"/>
        <v>-268474.44266678207</v>
      </c>
      <c r="W14" s="10">
        <f t="shared" ca="1" si="1"/>
        <v>-292977.16788287519</v>
      </c>
      <c r="X14" s="10">
        <f t="shared" ca="1" si="1"/>
        <v>-315653.15082537127</v>
      </c>
      <c r="Y14" s="10">
        <f t="shared" ca="1" si="1"/>
        <v>-334862.39644634014</v>
      </c>
      <c r="Z14" s="10">
        <f t="shared" ca="1" si="1"/>
        <v>-354519.92754984694</v>
      </c>
      <c r="AA14" s="10">
        <f t="shared" ca="1" si="1"/>
        <v>-374633.07089764869</v>
      </c>
      <c r="AB14" s="10">
        <f t="shared" ca="1" si="1"/>
        <v>-395187.58803191863</v>
      </c>
      <c r="AC14" s="10">
        <f t="shared" ca="1" si="1"/>
        <v>-416034.73424070113</v>
      </c>
      <c r="AD14" s="10">
        <f t="shared" ca="1" si="1"/>
        <v>-437181.43848439754</v>
      </c>
      <c r="AE14" s="10">
        <f t="shared" ca="1" si="1"/>
        <v>-458467.38937151548</v>
      </c>
      <c r="AF14" s="10">
        <f t="shared" ca="1" si="1"/>
        <v>-479902.33607011073</v>
      </c>
      <c r="AG14" s="10">
        <f t="shared" ca="1" si="1"/>
        <v>-501376.2181871772</v>
      </c>
      <c r="AH14" s="10">
        <f t="shared" ca="1" si="1"/>
        <v>-522399.08440240764</v>
      </c>
      <c r="AI14" s="10">
        <f t="shared" ca="1" si="1"/>
        <v>-543157.56593848963</v>
      </c>
      <c r="AJ14" s="10">
        <f t="shared" ca="1" si="1"/>
        <v>-563361.4923414127</v>
      </c>
      <c r="AK14" s="10">
        <f t="shared" ca="1" si="1"/>
        <v>-582924.92758112226</v>
      </c>
      <c r="AL14" s="10">
        <f t="shared" ca="1" si="1"/>
        <v>-605642.66461437591</v>
      </c>
      <c r="AM14" s="10">
        <f t="shared" ca="1" si="1"/>
        <v>-631892.94637989043</v>
      </c>
      <c r="AN14" s="10">
        <f t="shared" ca="1" si="1"/>
        <v>-661915.24899427698</v>
      </c>
      <c r="AO14" s="10">
        <f t="shared" ca="1" si="1"/>
        <v>-695833.00082283258</v>
      </c>
      <c r="AP14" s="10">
        <f t="shared" ca="1" si="1"/>
        <v>-734081.10270378285</v>
      </c>
      <c r="AQ14" s="10">
        <f t="shared" ca="1" si="1"/>
        <v>-776779.00245748938</v>
      </c>
      <c r="AR14" s="10">
        <f t="shared" ca="1" si="1"/>
        <v>-824486.95433011861</v>
      </c>
      <c r="AS14" s="10">
        <f t="shared" ca="1" si="1"/>
        <v>-877494.24839663913</v>
      </c>
      <c r="AT14" s="10">
        <f t="shared" ca="1" si="1"/>
        <v>-935509.54793061456</v>
      </c>
      <c r="AU14" s="10">
        <f t="shared" ca="1" si="1"/>
        <v>-999556.52797736379</v>
      </c>
      <c r="AV14" s="10">
        <f t="shared" ca="1" si="1"/>
        <v>-1069800.8370406972</v>
      </c>
      <c r="AW14" s="10">
        <f t="shared" ca="1" si="1"/>
        <v>-1146912.2766934214</v>
      </c>
      <c r="AX14" s="10">
        <f t="shared" ca="1" si="1"/>
        <v>-1231079.1723914931</v>
      </c>
      <c r="AY14" s="10">
        <f t="shared" ca="1" si="1"/>
        <v>-1323077.3487626235</v>
      </c>
      <c r="AZ14" s="10">
        <f t="shared" ca="1" si="1"/>
        <v>-1423424.2106949154</v>
      </c>
      <c r="BA14" s="10">
        <f t="shared" ca="1" si="1"/>
        <v>-1532347.6568347535</v>
      </c>
      <c r="BB14" s="10">
        <f t="shared" ca="1" si="1"/>
        <v>-1650775.1561521559</v>
      </c>
      <c r="BC14" s="10">
        <f t="shared" ca="1" si="1"/>
        <v>-1778945.7990577293</v>
      </c>
      <c r="BD14" s="10">
        <f t="shared" ca="1" si="1"/>
        <v>-1917962.2817434692</v>
      </c>
      <c r="BE14" s="10">
        <f t="shared" ca="1" si="1"/>
        <v>-2068476.7266561938</v>
      </c>
      <c r="BF14" s="10">
        <f t="shared" ca="1" si="1"/>
        <v>-2229868.2874568016</v>
      </c>
      <c r="BG14" s="10">
        <f t="shared" ca="1" si="1"/>
        <v>-2404241.8826891757</v>
      </c>
      <c r="BH14" s="10">
        <f t="shared" ca="1" si="1"/>
        <v>-2591928.94460609</v>
      </c>
      <c r="BI14" s="10">
        <f t="shared" ca="1" si="1"/>
        <v>-2794326.6575370454</v>
      </c>
      <c r="BJ14" s="10">
        <f t="shared" ca="1" si="1"/>
        <v>-3011792.705770785</v>
      </c>
      <c r="BK14" s="10">
        <f t="shared" ca="1" si="1"/>
        <v>-3245898.120146981</v>
      </c>
      <c r="BL14" s="10">
        <f t="shared" ca="1" si="1"/>
        <v>-3497716.2037138538</v>
      </c>
      <c r="BM14" s="10">
        <f t="shared" ca="1" si="1"/>
        <v>-3767722.0792656336</v>
      </c>
      <c r="BN14" s="10">
        <f t="shared" ca="1" si="1"/>
        <v>-4057751.9104356971</v>
      </c>
      <c r="BO14" s="10">
        <f t="shared" ca="1" si="1"/>
        <v>-4368341.487033234</v>
      </c>
      <c r="BP14" s="10">
        <f t="shared" ca="1" si="1"/>
        <v>-4701034.4409578498</v>
      </c>
      <c r="BQ14" s="10">
        <f t="shared" ca="1" si="1"/>
        <v>-5057781.1216964517</v>
      </c>
    </row>
    <row r="16" spans="1:69">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Financials!J$25</f>
        <v>-15000</v>
      </c>
      <c r="K16" s="6">
        <f ca="1">Financials!K$25</f>
        <v>-30909.560782921981</v>
      </c>
      <c r="L16" s="6">
        <f ca="1">Financials!L$25</f>
        <v>-47751.821333197477</v>
      </c>
      <c r="M16" s="6">
        <f ca="1">Financials!M$25</f>
        <v>-65615.352529625277</v>
      </c>
      <c r="N16" s="6">
        <f ca="1">Financials!N$25</f>
        <v>-84334.8847758497</v>
      </c>
      <c r="O16" s="6">
        <f ca="1">Financials!O$25</f>
        <v>-104105.4922180638</v>
      </c>
      <c r="P16" s="6">
        <f ca="1">Financials!P$25</f>
        <v>-124939.3326367804</v>
      </c>
      <c r="Q16" s="6">
        <f ca="1">Financials!Q$25</f>
        <v>-146809.97154963852</v>
      </c>
      <c r="R16" s="6">
        <f ca="1">Financials!R$25</f>
        <v>-169721.09261371705</v>
      </c>
      <c r="S16" s="6">
        <f ca="1">Financials!S$25</f>
        <v>-193554.43617123878</v>
      </c>
      <c r="T16" s="6">
        <f ca="1">Financials!T$25</f>
        <v>-218194.35630772734</v>
      </c>
      <c r="U16" s="6">
        <f ca="1">Financials!U$25</f>
        <v>-243370.45418678207</v>
      </c>
      <c r="V16" s="6">
        <f ca="1">Financials!V$25</f>
        <v>-268474.44266678207</v>
      </c>
      <c r="W16" s="6">
        <f ca="1">Financials!W$25</f>
        <v>-292977.16788287519</v>
      </c>
      <c r="X16" s="6">
        <f ca="1">Financials!X$25</f>
        <v>-315653.15082537127</v>
      </c>
      <c r="Y16" s="6">
        <f ca="1">Financials!Y$25</f>
        <v>-334862.39644634014</v>
      </c>
      <c r="Z16" s="6">
        <f ca="1">Financials!Z$25</f>
        <v>-354519.92754984694</v>
      </c>
      <c r="AA16" s="6">
        <f ca="1">Financials!AA$25</f>
        <v>-374633.07089764869</v>
      </c>
      <c r="AB16" s="6">
        <f ca="1">Financials!AB$25</f>
        <v>-395187.58803191863</v>
      </c>
      <c r="AC16" s="6">
        <f ca="1">Financials!AC$25</f>
        <v>-416034.73424070113</v>
      </c>
      <c r="AD16" s="6">
        <f ca="1">Financials!AD$25</f>
        <v>-437181.43848439754</v>
      </c>
      <c r="AE16" s="6">
        <f ca="1">Financials!AE$25</f>
        <v>-458467.38937151548</v>
      </c>
      <c r="AF16" s="6">
        <f ca="1">Financials!AF$25</f>
        <v>-479902.33607011073</v>
      </c>
      <c r="AG16" s="6">
        <f ca="1">Financials!AG$25</f>
        <v>-501376.2181871772</v>
      </c>
      <c r="AH16" s="6">
        <f ca="1">Financials!AH$25</f>
        <v>-522399.08440240764</v>
      </c>
      <c r="AI16" s="6">
        <f ca="1">Financials!AI$25</f>
        <v>-543157.56593848963</v>
      </c>
      <c r="AJ16" s="6">
        <f ca="1">Financials!AJ$25</f>
        <v>-563361.4923414127</v>
      </c>
      <c r="AK16" s="6">
        <f ca="1">Financials!AK$25</f>
        <v>-582924.92758112226</v>
      </c>
      <c r="AL16" s="6">
        <f ca="1">Financials!AL$25</f>
        <v>-605642.66461437591</v>
      </c>
      <c r="AM16" s="6">
        <f ca="1">Financials!AM$25</f>
        <v>-631892.94637989043</v>
      </c>
      <c r="AN16" s="6">
        <f ca="1">Financials!AN$25</f>
        <v>-661915.24899427698</v>
      </c>
      <c r="AO16" s="6">
        <f ca="1">Financials!AO$25</f>
        <v>-695833.00082283258</v>
      </c>
      <c r="AP16" s="6">
        <f ca="1">Financials!AP$25</f>
        <v>-734081.10270378285</v>
      </c>
      <c r="AQ16" s="6">
        <f ca="1">Financials!AQ$25</f>
        <v>-776779.00245748938</v>
      </c>
      <c r="AR16" s="6">
        <f ca="1">Financials!AR$25</f>
        <v>-824486.95433011861</v>
      </c>
      <c r="AS16" s="6">
        <f ca="1">Financials!AS$25</f>
        <v>-877494.24839663913</v>
      </c>
      <c r="AT16" s="6">
        <f ca="1">Financials!AT$25</f>
        <v>-935509.54793061456</v>
      </c>
      <c r="AU16" s="6">
        <f ca="1">Financials!AU$25</f>
        <v>-999556.52797736379</v>
      </c>
      <c r="AV16" s="6">
        <f ca="1">Financials!AV$25</f>
        <v>-1069800.8370406972</v>
      </c>
      <c r="AW16" s="6">
        <f ca="1">Financials!AW$25</f>
        <v>-1146912.2766934214</v>
      </c>
      <c r="AX16" s="6">
        <f ca="1">Financials!AX$25</f>
        <v>-1231079.1723914931</v>
      </c>
      <c r="AY16" s="6">
        <f ca="1">Financials!AY$25</f>
        <v>-1323077.3487626235</v>
      </c>
      <c r="AZ16" s="6">
        <f ca="1">Financials!AZ$25</f>
        <v>-1423424.2106949154</v>
      </c>
      <c r="BA16" s="6">
        <f ca="1">Financials!BA$25</f>
        <v>-1532347.6568347535</v>
      </c>
      <c r="BB16" s="6">
        <f ca="1">Financials!BB$25</f>
        <v>-1650775.1561521559</v>
      </c>
      <c r="BC16" s="6">
        <f ca="1">Financials!BC$25</f>
        <v>-1778945.7990577293</v>
      </c>
      <c r="BD16" s="6">
        <f ca="1">Financials!BD$25</f>
        <v>-1917962.2817434692</v>
      </c>
      <c r="BE16" s="6">
        <f ca="1">Financials!BE$25</f>
        <v>-2068476.7266561938</v>
      </c>
      <c r="BF16" s="6">
        <f ca="1">Financials!BF$25</f>
        <v>-2229868.2874568016</v>
      </c>
      <c r="BG16" s="6">
        <f ca="1">Financials!BG$25</f>
        <v>-2404241.8826891757</v>
      </c>
      <c r="BH16" s="6">
        <f ca="1">Financials!BH$25</f>
        <v>-2591928.94460609</v>
      </c>
      <c r="BI16" s="6">
        <f ca="1">Financials!BI$25</f>
        <v>-2794326.6575370454</v>
      </c>
      <c r="BJ16" s="6">
        <f ca="1">Financials!BJ$25</f>
        <v>-3011792.705770785</v>
      </c>
      <c r="BK16" s="6">
        <f ca="1">Financials!BK$25</f>
        <v>-3245898.120146981</v>
      </c>
      <c r="BL16" s="6">
        <f ca="1">Financials!BL$25</f>
        <v>-3497716.2037138538</v>
      </c>
      <c r="BM16" s="6">
        <f ca="1">Financials!BM$25</f>
        <v>-3767722.0792656336</v>
      </c>
      <c r="BN16" s="6">
        <f ca="1">Financials!BN$25</f>
        <v>-4057751.9104356971</v>
      </c>
      <c r="BO16" s="6">
        <f ca="1">Financials!BO$25</f>
        <v>-4368341.487033234</v>
      </c>
      <c r="BP16" s="6">
        <f ca="1">Financials!BP$25</f>
        <v>-4701034.4409578498</v>
      </c>
      <c r="BQ16" s="6">
        <f ca="1">Financials!BQ$25</f>
        <v>-5057781.1216964517</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Financials!J$40</f>
        <v>0</v>
      </c>
      <c r="K17" s="6">
        <f>Financials!K$40</f>
        <v>0</v>
      </c>
      <c r="L17" s="6">
        <f>Financials!L$40</f>
        <v>0</v>
      </c>
      <c r="M17" s="6">
        <f>Financials!M$40</f>
        <v>0</v>
      </c>
      <c r="N17" s="6">
        <f>Financials!N$40</f>
        <v>0</v>
      </c>
      <c r="O17" s="6">
        <f>Financials!O$40</f>
        <v>0</v>
      </c>
      <c r="P17" s="6">
        <f>Financials!P$40</f>
        <v>0</v>
      </c>
      <c r="Q17" s="6">
        <f>Financials!Q$40</f>
        <v>0</v>
      </c>
      <c r="R17" s="6">
        <f>Financials!R$40</f>
        <v>0</v>
      </c>
      <c r="S17" s="6">
        <f>Financials!S$40</f>
        <v>0</v>
      </c>
      <c r="T17" s="6">
        <f>Financials!T$40</f>
        <v>0</v>
      </c>
      <c r="U17" s="6">
        <f>Financials!U$40</f>
        <v>0</v>
      </c>
      <c r="V17" s="6">
        <f>Financials!V$40</f>
        <v>0</v>
      </c>
      <c r="W17" s="6">
        <f>Financials!W$40</f>
        <v>0</v>
      </c>
      <c r="X17" s="6">
        <f>Financials!X$40</f>
        <v>0</v>
      </c>
      <c r="Y17" s="6">
        <f>Financials!Y$40</f>
        <v>0</v>
      </c>
      <c r="Z17" s="6">
        <f>Financials!Z$40</f>
        <v>0</v>
      </c>
      <c r="AA17" s="6">
        <f>Financials!AA$40</f>
        <v>0</v>
      </c>
      <c r="AB17" s="6">
        <f>Financials!AB$40</f>
        <v>0</v>
      </c>
      <c r="AC17" s="6">
        <f>Financials!AC$40</f>
        <v>0</v>
      </c>
      <c r="AD17" s="6">
        <f>Financials!AD$40</f>
        <v>0</v>
      </c>
      <c r="AE17" s="6">
        <f>Financials!AE$40</f>
        <v>0</v>
      </c>
      <c r="AF17" s="6">
        <f>Financials!AF$40</f>
        <v>0</v>
      </c>
      <c r="AG17" s="6">
        <f>Financials!AG$40</f>
        <v>0</v>
      </c>
      <c r="AH17" s="6">
        <f>Financials!AH$40</f>
        <v>0</v>
      </c>
      <c r="AI17" s="6">
        <f>Financials!AI$40</f>
        <v>0</v>
      </c>
      <c r="AJ17" s="6">
        <f>Financials!AJ$40</f>
        <v>0</v>
      </c>
      <c r="AK17" s="6">
        <f>Financials!AK$40</f>
        <v>0</v>
      </c>
      <c r="AL17" s="6">
        <f>Financials!AL$40</f>
        <v>0</v>
      </c>
      <c r="AM17" s="6">
        <f>Financials!AM$40</f>
        <v>0</v>
      </c>
      <c r="AN17" s="6">
        <f>Financials!AN$40</f>
        <v>0</v>
      </c>
      <c r="AO17" s="6">
        <f>Financials!AO$40</f>
        <v>0</v>
      </c>
      <c r="AP17" s="6">
        <f>Financials!AP$40</f>
        <v>0</v>
      </c>
      <c r="AQ17" s="6">
        <f>Financials!AQ$40</f>
        <v>0</v>
      </c>
      <c r="AR17" s="6">
        <f>Financials!AR$40</f>
        <v>0</v>
      </c>
      <c r="AS17" s="6">
        <f>Financials!AS$40</f>
        <v>0</v>
      </c>
      <c r="AT17" s="6">
        <f>Financials!AT$40</f>
        <v>0</v>
      </c>
      <c r="AU17" s="6">
        <f>Financials!AU$40</f>
        <v>0</v>
      </c>
      <c r="AV17" s="6">
        <f>Financials!AV$40</f>
        <v>0</v>
      </c>
      <c r="AW17" s="6">
        <f>Financials!AW$40</f>
        <v>0</v>
      </c>
      <c r="AX17" s="6">
        <f>Financials!AX$40</f>
        <v>0</v>
      </c>
      <c r="AY17" s="6">
        <f>Financials!AY$40</f>
        <v>0</v>
      </c>
      <c r="AZ17" s="6">
        <f>Financials!AZ$40</f>
        <v>0</v>
      </c>
      <c r="BA17" s="6">
        <f>Financials!BA$40</f>
        <v>0</v>
      </c>
      <c r="BB17" s="6">
        <f>Financials!BB$40</f>
        <v>0</v>
      </c>
      <c r="BC17" s="6">
        <f>Financials!BC$40</f>
        <v>0</v>
      </c>
      <c r="BD17" s="6">
        <f>Financials!BD$40</f>
        <v>0</v>
      </c>
      <c r="BE17" s="6">
        <f>Financials!BE$40</f>
        <v>0</v>
      </c>
      <c r="BF17" s="6">
        <f>Financials!BF$40</f>
        <v>0</v>
      </c>
      <c r="BG17" s="6">
        <f>Financials!BG$40</f>
        <v>0</v>
      </c>
      <c r="BH17" s="6">
        <f>Financials!BH$40</f>
        <v>0</v>
      </c>
      <c r="BI17" s="6">
        <f>Financials!BI$40</f>
        <v>0</v>
      </c>
      <c r="BJ17" s="6">
        <f>Financials!BJ$40</f>
        <v>0</v>
      </c>
      <c r="BK17" s="6">
        <f>Financials!BK$40</f>
        <v>0</v>
      </c>
      <c r="BL17" s="6">
        <f>Financials!BL$40</f>
        <v>0</v>
      </c>
      <c r="BM17" s="6">
        <f>Financials!BM$40</f>
        <v>0</v>
      </c>
      <c r="BN17" s="6">
        <f>Financials!BN$40</f>
        <v>0</v>
      </c>
      <c r="BO17" s="6">
        <f>Financials!BO$40</f>
        <v>0</v>
      </c>
      <c r="BP17" s="6">
        <f>Financials!BP$40</f>
        <v>0</v>
      </c>
      <c r="BQ17" s="6">
        <f>Financials!BQ$40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Financials!J$33</f>
        <v>-15000</v>
      </c>
      <c r="K18" s="6">
        <f>Financials!K$33</f>
        <v>-30909.560782921981</v>
      </c>
      <c r="L18" s="6">
        <f>Financials!L$33</f>
        <v>-47751.821333197477</v>
      </c>
      <c r="M18" s="6">
        <f>Financials!M$33</f>
        <v>-65615.352529625277</v>
      </c>
      <c r="N18" s="6">
        <f>Financials!N$33</f>
        <v>-84334.8847758497</v>
      </c>
      <c r="O18" s="6">
        <f>Financials!O$33</f>
        <v>-104105.4922180638</v>
      </c>
      <c r="P18" s="6">
        <f>Financials!P$33</f>
        <v>-124939.3326367804</v>
      </c>
      <c r="Q18" s="6">
        <f>Financials!Q$33</f>
        <v>-146809.97154963852</v>
      </c>
      <c r="R18" s="6">
        <f>Financials!R$33</f>
        <v>-169721.09261371705</v>
      </c>
      <c r="S18" s="6">
        <f>Financials!S$33</f>
        <v>-193554.43617123878</v>
      </c>
      <c r="T18" s="6">
        <f>Financials!T$33</f>
        <v>-218194.35630772734</v>
      </c>
      <c r="U18" s="6">
        <f>Financials!U$33</f>
        <v>-243370.45418678207</v>
      </c>
      <c r="V18" s="6">
        <f>Financials!V$33</f>
        <v>-268474.44266678207</v>
      </c>
      <c r="W18" s="6">
        <f>Financials!W$33</f>
        <v>-292977.16788287519</v>
      </c>
      <c r="X18" s="6">
        <f>Financials!X$33</f>
        <v>-315653.15082537133</v>
      </c>
      <c r="Y18" s="6">
        <f>Financials!Y$33</f>
        <v>-334862.39644634014</v>
      </c>
      <c r="Z18" s="6">
        <f>Financials!Z$33</f>
        <v>-354519.92754984694</v>
      </c>
      <c r="AA18" s="6">
        <f>Financials!AA$33</f>
        <v>-374633.07089764875</v>
      </c>
      <c r="AB18" s="6">
        <f>Financials!AB$33</f>
        <v>-395187.58803191863</v>
      </c>
      <c r="AC18" s="6">
        <f>Financials!AC$33</f>
        <v>-416034.73424070113</v>
      </c>
      <c r="AD18" s="6">
        <f>Financials!AD$33</f>
        <v>-437181.43848439754</v>
      </c>
      <c r="AE18" s="6">
        <f>Financials!AE$33</f>
        <v>-458467.38937151548</v>
      </c>
      <c r="AF18" s="6">
        <f>Financials!AF$33</f>
        <v>-479902.33607011079</v>
      </c>
      <c r="AG18" s="6">
        <f>Financials!AG$33</f>
        <v>-501376.2181871772</v>
      </c>
      <c r="AH18" s="6">
        <f>Financials!AH$33</f>
        <v>-522399.08440240764</v>
      </c>
      <c r="AI18" s="6">
        <f>Financials!AI$33</f>
        <v>-543157.56593848963</v>
      </c>
      <c r="AJ18" s="6">
        <f>Financials!AJ$33</f>
        <v>-563361.4923414127</v>
      </c>
      <c r="AK18" s="6">
        <f>Financials!AK$33</f>
        <v>-582924.92758112226</v>
      </c>
      <c r="AL18" s="6">
        <f>Financials!AL$33</f>
        <v>-605642.66461437603</v>
      </c>
      <c r="AM18" s="6">
        <f>Financials!AM$33</f>
        <v>-631892.94637989043</v>
      </c>
      <c r="AN18" s="6">
        <f>Financials!AN$33</f>
        <v>-661915.24899427709</v>
      </c>
      <c r="AO18" s="6">
        <f>Financials!AO$33</f>
        <v>-695833.00082283258</v>
      </c>
      <c r="AP18" s="6">
        <f>Financials!AP$33</f>
        <v>-734081.10270378285</v>
      </c>
      <c r="AQ18" s="6">
        <f>Financials!AQ$33</f>
        <v>-776779.00245748938</v>
      </c>
      <c r="AR18" s="6">
        <f>Financials!AR$33</f>
        <v>-824486.95433011861</v>
      </c>
      <c r="AS18" s="6">
        <f>Financials!AS$33</f>
        <v>-877494.24839663925</v>
      </c>
      <c r="AT18" s="6">
        <f>Financials!AT$33</f>
        <v>-935509.54793061456</v>
      </c>
      <c r="AU18" s="6">
        <f>Financials!AU$33</f>
        <v>-999556.52797736379</v>
      </c>
      <c r="AV18" s="6">
        <f>Financials!AV$33</f>
        <v>-1069800.8370406972</v>
      </c>
      <c r="AW18" s="6">
        <f>Financials!AW$33</f>
        <v>-1146912.2766934214</v>
      </c>
      <c r="AX18" s="6">
        <f>Financials!AX$33</f>
        <v>-1231079.1723914931</v>
      </c>
      <c r="AY18" s="6">
        <f>Financials!AY$33</f>
        <v>-1323077.3487626235</v>
      </c>
      <c r="AZ18" s="6">
        <f>Financials!AZ$33</f>
        <v>-1423424.2106949154</v>
      </c>
      <c r="BA18" s="6">
        <f>Financials!BA$33</f>
        <v>-1532347.6568347535</v>
      </c>
      <c r="BB18" s="6">
        <f>Financials!BB$33</f>
        <v>-1650775.1561521559</v>
      </c>
      <c r="BC18" s="6">
        <f>Financials!BC$33</f>
        <v>-1778945.7990577293</v>
      </c>
      <c r="BD18" s="6">
        <f>Financials!BD$33</f>
        <v>-1917962.2817434694</v>
      </c>
      <c r="BE18" s="6">
        <f>Financials!BE$33</f>
        <v>-2068476.7266561938</v>
      </c>
      <c r="BF18" s="6">
        <f>Financials!BF$33</f>
        <v>-2229868.2874568016</v>
      </c>
      <c r="BG18" s="6">
        <f>Financials!BG$33</f>
        <v>-2404241.8826891757</v>
      </c>
      <c r="BH18" s="6">
        <f>Financials!BH$33</f>
        <v>-2591928.94460609</v>
      </c>
      <c r="BI18" s="6">
        <f>Financials!BI$33</f>
        <v>-2794326.6575370454</v>
      </c>
      <c r="BJ18" s="6">
        <f>Financials!BJ$33</f>
        <v>-3011792.705770785</v>
      </c>
      <c r="BK18" s="6">
        <f>Financials!BK$33</f>
        <v>-3245898.1201469805</v>
      </c>
      <c r="BL18" s="6">
        <f>Financials!BL$33</f>
        <v>-3497716.2037138529</v>
      </c>
      <c r="BM18" s="6">
        <f>Financials!BM$33</f>
        <v>-3767722.0792656327</v>
      </c>
      <c r="BN18" s="6">
        <f>Financials!BN$33</f>
        <v>-4057751.9104356961</v>
      </c>
      <c r="BO18" s="6">
        <f>Financials!BO$33</f>
        <v>-4368341.487033233</v>
      </c>
      <c r="BP18" s="6">
        <f>Financials!BP$33</f>
        <v>-4701034.4409578489</v>
      </c>
      <c r="BQ18" s="6">
        <f>Financials!BQ$33</f>
        <v>-5057781.1216964507</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Financials!J$45</f>
        <v>-15000</v>
      </c>
      <c r="K19" s="14">
        <f>Financials!K$45</f>
        <v>-30909.560782921981</v>
      </c>
      <c r="L19" s="14">
        <f>Financials!L$45</f>
        <v>-47751.821333197477</v>
      </c>
      <c r="M19" s="14">
        <f>Financials!M$45</f>
        <v>-65615.352529625277</v>
      </c>
      <c r="N19" s="14">
        <f>Financials!N$45</f>
        <v>-84334.8847758497</v>
      </c>
      <c r="O19" s="14">
        <f>Financials!O$45</f>
        <v>-104105.4922180638</v>
      </c>
      <c r="P19" s="14">
        <f>Financials!P$45</f>
        <v>-124939.3326367804</v>
      </c>
      <c r="Q19" s="14">
        <f>Financials!Q$45</f>
        <v>-146809.97154963852</v>
      </c>
      <c r="R19" s="14">
        <f>Financials!R$45</f>
        <v>-169721.09261371705</v>
      </c>
      <c r="S19" s="14">
        <f>Financials!S$45</f>
        <v>-193554.43617123878</v>
      </c>
      <c r="T19" s="14">
        <f>Financials!T$45</f>
        <v>-218194.35630772734</v>
      </c>
      <c r="U19" s="14">
        <f>Financials!U$45</f>
        <v>-243370.45418678207</v>
      </c>
      <c r="V19" s="14">
        <f>Financials!V$45</f>
        <v>-268474.44266678207</v>
      </c>
      <c r="W19" s="14">
        <f>Financials!W$45</f>
        <v>-292977.16788287519</v>
      </c>
      <c r="X19" s="14">
        <f>Financials!X$45</f>
        <v>-315653.15082537133</v>
      </c>
      <c r="Y19" s="14">
        <f>Financials!Y$45</f>
        <v>-334862.39644634014</v>
      </c>
      <c r="Z19" s="14">
        <f>Financials!Z$45</f>
        <v>-354519.92754984694</v>
      </c>
      <c r="AA19" s="14">
        <f>Financials!AA$45</f>
        <v>-374633.07089764875</v>
      </c>
      <c r="AB19" s="14">
        <f>Financials!AB$45</f>
        <v>-395187.58803191863</v>
      </c>
      <c r="AC19" s="14">
        <f>Financials!AC$45</f>
        <v>-416034.73424070113</v>
      </c>
      <c r="AD19" s="14">
        <f>Financials!AD$45</f>
        <v>-437181.43848439754</v>
      </c>
      <c r="AE19" s="14">
        <f>Financials!AE$45</f>
        <v>-458467.38937151548</v>
      </c>
      <c r="AF19" s="14">
        <f>Financials!AF$45</f>
        <v>-479902.33607011079</v>
      </c>
      <c r="AG19" s="14">
        <f>Financials!AG$45</f>
        <v>-501376.2181871772</v>
      </c>
      <c r="AH19" s="14">
        <f>Financials!AH$45</f>
        <v>-522399.08440240764</v>
      </c>
      <c r="AI19" s="14">
        <f>Financials!AI$45</f>
        <v>-543157.56593848963</v>
      </c>
      <c r="AJ19" s="14">
        <f>Financials!AJ$45</f>
        <v>-563361.4923414127</v>
      </c>
      <c r="AK19" s="14">
        <f>Financials!AK$45</f>
        <v>-582924.92758112226</v>
      </c>
      <c r="AL19" s="14">
        <f>Financials!AL$45</f>
        <v>-605642.66461437603</v>
      </c>
      <c r="AM19" s="14">
        <f>Financials!AM$45</f>
        <v>-631892.94637989043</v>
      </c>
      <c r="AN19" s="14">
        <f>Financials!AN$45</f>
        <v>-661915.24899427709</v>
      </c>
      <c r="AO19" s="14">
        <f>Financials!AO$45</f>
        <v>-695833.00082283258</v>
      </c>
      <c r="AP19" s="14">
        <f>Financials!AP$45</f>
        <v>-734081.10270378285</v>
      </c>
      <c r="AQ19" s="14">
        <f>Financials!AQ$45</f>
        <v>-776779.00245748938</v>
      </c>
      <c r="AR19" s="14">
        <f>Financials!AR$45</f>
        <v>-824486.95433011861</v>
      </c>
      <c r="AS19" s="14">
        <f>Financials!AS$45</f>
        <v>-877494.24839663925</v>
      </c>
      <c r="AT19" s="14">
        <f>Financials!AT$45</f>
        <v>-935509.54793061456</v>
      </c>
      <c r="AU19" s="14">
        <f>Financials!AU$45</f>
        <v>-999556.52797736379</v>
      </c>
      <c r="AV19" s="14">
        <f>Financials!AV$45</f>
        <v>-1069800.8370406972</v>
      </c>
      <c r="AW19" s="14">
        <f>Financials!AW$45</f>
        <v>-1146912.2766934214</v>
      </c>
      <c r="AX19" s="14">
        <f>Financials!AX$45</f>
        <v>-1231079.1723914931</v>
      </c>
      <c r="AY19" s="14">
        <f>Financials!AY$45</f>
        <v>-1323077.3487626235</v>
      </c>
      <c r="AZ19" s="14">
        <f>Financials!AZ$45</f>
        <v>-1423424.2106949154</v>
      </c>
      <c r="BA19" s="14">
        <f>Financials!BA$45</f>
        <v>-1532347.6568347535</v>
      </c>
      <c r="BB19" s="14">
        <f>Financials!BB$45</f>
        <v>-1650775.1561521559</v>
      </c>
      <c r="BC19" s="14">
        <f>Financials!BC$45</f>
        <v>-1778945.7990577293</v>
      </c>
      <c r="BD19" s="14">
        <f>Financials!BD$45</f>
        <v>-1917962.2817434694</v>
      </c>
      <c r="BE19" s="14">
        <f>Financials!BE$45</f>
        <v>-2068476.7266561938</v>
      </c>
      <c r="BF19" s="14">
        <f>Financials!BF$45</f>
        <v>-2229868.2874568016</v>
      </c>
      <c r="BG19" s="14">
        <f>Financials!BG$45</f>
        <v>-2404241.8826891757</v>
      </c>
      <c r="BH19" s="14">
        <f>Financials!BH$45</f>
        <v>-2591928.94460609</v>
      </c>
      <c r="BI19" s="14">
        <f>Financials!BI$45</f>
        <v>-2794326.6575370454</v>
      </c>
      <c r="BJ19" s="14">
        <f>Financials!BJ$45</f>
        <v>-3011792.705770785</v>
      </c>
      <c r="BK19" s="14">
        <f>Financials!BK$45</f>
        <v>-3245898.1201469805</v>
      </c>
      <c r="BL19" s="14">
        <f>Financials!BL$45</f>
        <v>-3497716.2037138529</v>
      </c>
      <c r="BM19" s="14">
        <f>Financials!BM$45</f>
        <v>-3767722.0792656327</v>
      </c>
      <c r="BN19" s="14">
        <f>Financials!BN$45</f>
        <v>-4057751.9104356961</v>
      </c>
      <c r="BO19" s="14">
        <f>Financials!BO$45</f>
        <v>-4368341.487033233</v>
      </c>
      <c r="BP19" s="14">
        <f>Financials!BP$45</f>
        <v>-4701034.4409578489</v>
      </c>
      <c r="BQ19" s="14">
        <f>Financials!BQ$45</f>
        <v>-5057781.1216964507</v>
      </c>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2:F3">
    <cfRule type="cellIs" dxfId="49" priority="1" stopIfTrue="1" operator="notEqual">
      <formula>0</formula>
    </cfRule>
    <cfRule type="cellIs" dxfId="48" priority="2" stopIfTrue="1" operator="equal">
      <formula>""</formula>
    </cfRule>
  </conditionalFormatting>
  <conditionalFormatting sqref="J3:BQ3">
    <cfRule type="cellIs" dxfId="47" priority="3" operator="equal">
      <formula>"PPA ext."</formula>
    </cfRule>
    <cfRule type="cellIs" dxfId="46" priority="4" operator="equal">
      <formula>"Delay"</formula>
    </cfRule>
    <cfRule type="cellIs" dxfId="45" priority="5" operator="equal">
      <formula>"Fin Close"</formula>
    </cfRule>
    <cfRule type="cellIs" dxfId="44" priority="6" stopIfTrue="1" operator="equal">
      <formula>"Construction"</formula>
    </cfRule>
    <cfRule type="cellIs" dxfId="43"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7">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23.33203125" bestFit="1" customWidth="1"/>
    <col min="6" max="6" width="20.5546875" bestFit="1" customWidth="1"/>
    <col min="7" max="7" width="13.21875" bestFit="1" customWidth="1"/>
    <col min="8" max="8" width="7.6640625" style="37" bestFit="1" customWidth="1"/>
    <col min="9" max="9" width="3.44140625" customWidth="1"/>
    <col min="10" max="12" width="12.33203125" bestFit="1" customWidth="1"/>
    <col min="13" max="13" width="12.109375" bestFit="1" customWidth="1"/>
    <col min="14" max="16" width="12.33203125" bestFit="1" customWidth="1"/>
    <col min="17" max="17" width="12.109375" bestFit="1" customWidth="1"/>
    <col min="18" max="20" width="12.33203125" bestFit="1" customWidth="1"/>
    <col min="21" max="21" width="12.109375" bestFit="1" customWidth="1"/>
    <col min="22" max="29" width="12.44140625" bestFit="1" customWidth="1"/>
  </cols>
  <sheetData>
    <row r="1" spans="1:29" s="63" customFormat="1" ht="25">
      <c r="A1" s="39" t="str">
        <f ca="1" xml:space="preserve"> RIGHT(CELL("filename", A1), LEN(CELL("filename", A1)) - SEARCH("]", CELL("filename", A1)))</f>
        <v>Balance Sheet Qly</v>
      </c>
      <c r="B1" s="67"/>
      <c r="C1" s="66"/>
      <c r="D1" s="68"/>
      <c r="F1" s="46" t="str">
        <f>HYPERLINK("#Contents!A1","Go to contents")</f>
        <v>Go to contents</v>
      </c>
      <c r="H1" s="43"/>
      <c r="J1" s="43"/>
    </row>
    <row r="2" spans="1:29" s="49" customFormat="1">
      <c r="A2" s="44"/>
      <c r="B2" s="44"/>
      <c r="C2" s="65"/>
      <c r="D2" s="62"/>
      <c r="E2" s="20" t="s">
        <v>183</v>
      </c>
      <c r="F2" s="45">
        <f ca="1" xml:space="preserve"> 'Model Checks and Alerts'!F11</f>
        <v>0</v>
      </c>
      <c r="G2" s="51" t="s">
        <v>82</v>
      </c>
      <c r="H2" s="41"/>
      <c r="I2" s="41"/>
      <c r="J2" s="8">
        <f xml:space="preserve"> Time!J$71</f>
        <v>45077</v>
      </c>
      <c r="K2" s="8">
        <f xml:space="preserve"> Time!K$71</f>
        <v>45169</v>
      </c>
      <c r="L2" s="8">
        <f xml:space="preserve"> Time!L$71</f>
        <v>45260</v>
      </c>
      <c r="M2" s="8">
        <f xml:space="preserve"> Time!M$71</f>
        <v>45351</v>
      </c>
      <c r="N2" s="8">
        <f xml:space="preserve"> Time!N$71</f>
        <v>45443</v>
      </c>
      <c r="O2" s="8">
        <f xml:space="preserve"> Time!O$71</f>
        <v>45535</v>
      </c>
      <c r="P2" s="8">
        <f xml:space="preserve"> Time!P$71</f>
        <v>45626</v>
      </c>
      <c r="Q2" s="8">
        <f xml:space="preserve"> Time!Q$71</f>
        <v>45716</v>
      </c>
      <c r="R2" s="8">
        <f xml:space="preserve"> Time!R$71</f>
        <v>45808</v>
      </c>
      <c r="S2" s="8">
        <f xml:space="preserve"> Time!S$71</f>
        <v>45900</v>
      </c>
      <c r="T2" s="8">
        <f xml:space="preserve"> Time!T$71</f>
        <v>45991</v>
      </c>
      <c r="U2" s="8">
        <f xml:space="preserve"> Time!U$71</f>
        <v>46081</v>
      </c>
      <c r="V2" s="8">
        <f xml:space="preserve"> Time!V$71</f>
        <v>46173</v>
      </c>
      <c r="W2" s="8">
        <f xml:space="preserve"> Time!W$71</f>
        <v>46265</v>
      </c>
      <c r="X2" s="8">
        <f xml:space="preserve"> Time!X$71</f>
        <v>46356</v>
      </c>
      <c r="Y2" s="8">
        <f xml:space="preserve"> Time!Y$71</f>
        <v>46446</v>
      </c>
      <c r="Z2" s="8">
        <f xml:space="preserve"> Time!Z$71</f>
        <v>46538</v>
      </c>
      <c r="AA2" s="8">
        <f xml:space="preserve"> Time!AA$71</f>
        <v>46630</v>
      </c>
      <c r="AB2" s="8">
        <f xml:space="preserve"> Time!AB$71</f>
        <v>46721</v>
      </c>
      <c r="AC2" s="8">
        <f xml:space="preserve"> Time!AC$71</f>
        <v>46812</v>
      </c>
    </row>
    <row r="3" spans="1:29" s="32" customFormat="1">
      <c r="A3" s="44"/>
      <c r="B3" s="44"/>
      <c r="C3" s="65"/>
      <c r="D3" s="62"/>
      <c r="E3" s="38" t="s">
        <v>120</v>
      </c>
      <c r="F3" s="45"/>
      <c r="G3" s="51" t="s">
        <v>58</v>
      </c>
      <c r="H3" s="41"/>
      <c r="I3" s="41"/>
      <c r="J3" s="9">
        <f xml:space="preserve"> Time!J$78</f>
        <v>0</v>
      </c>
      <c r="K3" s="9">
        <f xml:space="preserve"> Time!K$78</f>
        <v>0</v>
      </c>
      <c r="L3" s="9">
        <f xml:space="preserve"> Time!L$78</f>
        <v>0</v>
      </c>
      <c r="M3" s="9">
        <f xml:space="preserve"> Time!M$78</f>
        <v>0</v>
      </c>
      <c r="N3" s="9">
        <f xml:space="preserve"> Time!N$78</f>
        <v>0</v>
      </c>
      <c r="O3" s="9">
        <f xml:space="preserve"> Time!O$78</f>
        <v>0</v>
      </c>
      <c r="P3" s="9">
        <f xml:space="preserve"> Time!P$78</f>
        <v>0</v>
      </c>
      <c r="Q3" s="9">
        <f xml:space="preserve"> Time!Q$78</f>
        <v>0</v>
      </c>
      <c r="R3" s="9">
        <f xml:space="preserve"> Time!R$78</f>
        <v>0</v>
      </c>
      <c r="S3" s="9">
        <f xml:space="preserve"> Time!S$78</f>
        <v>0</v>
      </c>
      <c r="T3" s="9">
        <f xml:space="preserve"> Time!T$78</f>
        <v>0</v>
      </c>
      <c r="U3" s="9">
        <f xml:space="preserve"> Time!U$78</f>
        <v>0</v>
      </c>
      <c r="V3" s="9">
        <f xml:space="preserve"> Time!V$78</f>
        <v>0</v>
      </c>
      <c r="W3" s="9">
        <f xml:space="preserve"> Time!W$78</f>
        <v>0</v>
      </c>
      <c r="X3" s="9">
        <f xml:space="preserve"> Time!X$78</f>
        <v>0</v>
      </c>
      <c r="Y3" s="9">
        <f xml:space="preserve"> Time!Y$78</f>
        <v>0</v>
      </c>
      <c r="Z3" s="9">
        <f xml:space="preserve"> Time!Z$78</f>
        <v>0</v>
      </c>
      <c r="AA3" s="9">
        <f xml:space="preserve"> Time!AA$78</f>
        <v>0</v>
      </c>
      <c r="AB3" s="9">
        <f xml:space="preserve"> Time!AB$78</f>
        <v>0</v>
      </c>
      <c r="AC3" s="9">
        <f xml:space="preserve"> Time!AC$78</f>
        <v>0</v>
      </c>
    </row>
    <row r="4" spans="1:29" s="19" customFormat="1">
      <c r="A4" s="44"/>
      <c r="B4" s="44"/>
      <c r="C4" s="65"/>
      <c r="D4" s="62"/>
      <c r="E4" s="20" t="s">
        <v>184</v>
      </c>
      <c r="F4"/>
      <c r="G4"/>
      <c r="H4" s="41"/>
      <c r="I4" s="41"/>
      <c r="J4" s="19">
        <f xml:space="preserve"> Time!J$85</f>
        <v>2023</v>
      </c>
      <c r="K4" s="19">
        <f xml:space="preserve"> Time!K$85</f>
        <v>2023</v>
      </c>
      <c r="L4" s="19">
        <f xml:space="preserve"> Time!L$85</f>
        <v>2023</v>
      </c>
      <c r="M4" s="19">
        <f xml:space="preserve"> Time!M$85</f>
        <v>2024</v>
      </c>
      <c r="N4" s="19">
        <f xml:space="preserve"> Time!N$85</f>
        <v>2024</v>
      </c>
      <c r="O4" s="19">
        <f xml:space="preserve"> Time!O$85</f>
        <v>2024</v>
      </c>
      <c r="P4" s="19">
        <f xml:space="preserve"> Time!P$85</f>
        <v>2024</v>
      </c>
      <c r="Q4" s="19">
        <f xml:space="preserve"> Time!Q$85</f>
        <v>2025</v>
      </c>
      <c r="R4" s="19">
        <f xml:space="preserve"> Time!R$85</f>
        <v>2025</v>
      </c>
      <c r="S4" s="19">
        <f xml:space="preserve"> Time!S$85</f>
        <v>2025</v>
      </c>
      <c r="T4" s="19">
        <f xml:space="preserve"> Time!T$85</f>
        <v>2025</v>
      </c>
      <c r="U4" s="19">
        <f xml:space="preserve"> Time!U$85</f>
        <v>2026</v>
      </c>
      <c r="V4" s="19">
        <f xml:space="preserve"> Time!V$85</f>
        <v>2026</v>
      </c>
      <c r="W4" s="19">
        <f xml:space="preserve"> Time!W$85</f>
        <v>2026</v>
      </c>
      <c r="X4" s="19">
        <f xml:space="preserve"> Time!X$85</f>
        <v>2026</v>
      </c>
      <c r="Y4" s="19">
        <f xml:space="preserve"> Time!Y$85</f>
        <v>2027</v>
      </c>
      <c r="Z4" s="19">
        <f xml:space="preserve"> Time!Z$85</f>
        <v>2027</v>
      </c>
      <c r="AA4" s="19">
        <f xml:space="preserve"> Time!AA$85</f>
        <v>2027</v>
      </c>
      <c r="AB4" s="19">
        <f xml:space="preserve"> Time!AB$85</f>
        <v>2027</v>
      </c>
      <c r="AC4" s="19">
        <f xml:space="preserve"> Time!AC$85</f>
        <v>2028</v>
      </c>
    </row>
    <row r="5" spans="1:29" s="32" customFormat="1">
      <c r="A5" s="44"/>
      <c r="B5" s="44"/>
      <c r="C5" s="65"/>
      <c r="D5" s="62"/>
      <c r="E5" s="20" t="s">
        <v>174</v>
      </c>
      <c r="F5" s="23" t="s">
        <v>141</v>
      </c>
      <c r="G5" s="23" t="s">
        <v>131</v>
      </c>
      <c r="H5" s="23" t="s">
        <v>119</v>
      </c>
      <c r="I5" s="41"/>
      <c r="J5" s="7">
        <f xml:space="preserve"> Time!J$91</f>
        <v>3</v>
      </c>
      <c r="K5" s="7">
        <f xml:space="preserve"> Time!K$91</f>
        <v>6</v>
      </c>
      <c r="L5" s="7">
        <f xml:space="preserve"> Time!L$91</f>
        <v>9</v>
      </c>
      <c r="M5" s="7">
        <f xml:space="preserve"> Time!M$91</f>
        <v>12</v>
      </c>
      <c r="N5" s="7">
        <f xml:space="preserve"> Time!N$91</f>
        <v>15</v>
      </c>
      <c r="O5" s="7">
        <f xml:space="preserve"> Time!O$91</f>
        <v>18</v>
      </c>
      <c r="P5" s="7">
        <f xml:space="preserve"> Time!P$91</f>
        <v>21</v>
      </c>
      <c r="Q5" s="7">
        <f xml:space="preserve"> Time!Q$91</f>
        <v>24</v>
      </c>
      <c r="R5" s="7">
        <f xml:space="preserve"> Time!R$91</f>
        <v>27</v>
      </c>
      <c r="S5" s="7">
        <f xml:space="preserve"> Time!S$91</f>
        <v>30</v>
      </c>
      <c r="T5" s="7">
        <f xml:space="preserve"> Time!T$91</f>
        <v>33</v>
      </c>
      <c r="U5" s="7">
        <f xml:space="preserve"> Time!U$91</f>
        <v>36</v>
      </c>
      <c r="V5" s="7">
        <f xml:space="preserve"> Time!V$91</f>
        <v>39</v>
      </c>
      <c r="W5" s="7">
        <f xml:space="preserve"> Time!W$91</f>
        <v>42</v>
      </c>
      <c r="X5" s="7">
        <f xml:space="preserve"> Time!X$91</f>
        <v>45</v>
      </c>
      <c r="Y5" s="7">
        <f xml:space="preserve"> Time!Y$91</f>
        <v>48</v>
      </c>
      <c r="Z5" s="7">
        <f xml:space="preserve"> Time!Z$91</f>
        <v>51</v>
      </c>
      <c r="AA5" s="7">
        <f xml:space="preserve"> Time!AA$91</f>
        <v>54</v>
      </c>
      <c r="AB5" s="7">
        <f xml:space="preserve"> Time!AB$91</f>
        <v>57</v>
      </c>
      <c r="AC5" s="7">
        <f xml:space="preserve"> Time!AC$91</f>
        <v>60</v>
      </c>
    </row>
    <row r="6" spans="1:29" s="37" customFormat="1">
      <c r="A6" s="23"/>
      <c r="B6" s="23"/>
      <c r="C6" s="42"/>
      <c r="D6" s="69"/>
      <c r="F6" s="23"/>
      <c r="G6" s="23"/>
      <c r="H6" s="23"/>
    </row>
    <row r="8" spans="1:29">
      <c r="E8" s="15" t="str">
        <f xml:space="preserve"> Assets!E$20</f>
        <v>Fixed Assets</v>
      </c>
      <c r="F8" s="15">
        <f xml:space="preserve"> Assets!F$20</f>
        <v>0</v>
      </c>
      <c r="G8" s="15" t="str">
        <f xml:space="preserve"> Assets!G$20</f>
        <v>GBP</v>
      </c>
      <c r="H8" s="31">
        <f xml:space="preserve"> Assets!H$20</f>
        <v>0</v>
      </c>
      <c r="I8" s="15">
        <f xml:space="preserve"> Assets!I$20</f>
        <v>0</v>
      </c>
      <c r="J8" s="6">
        <f xml:space="preserve"> SUMIF( Time!$J205:$BQ205, Time!J$37, Assets!$J20:$BQ20)</f>
        <v>0</v>
      </c>
      <c r="K8" s="6">
        <f xml:space="preserve"> SUMIF( Time!$J205:$BQ205, Time!K$37, Assets!$J20:$BQ20)</f>
        <v>0</v>
      </c>
      <c r="L8" s="6">
        <f xml:space="preserve"> SUMIF( Time!$J205:$BQ205, Time!L$37, Assets!$J20:$BQ20)</f>
        <v>0</v>
      </c>
      <c r="M8" s="6">
        <f xml:space="preserve"> SUMIF( Time!$J205:$BQ205, Time!M$37, Assets!$J20:$BQ20)</f>
        <v>0</v>
      </c>
      <c r="N8" s="6">
        <f xml:space="preserve"> SUMIF( Time!$J205:$BQ205, Time!N$37, Assets!$J20:$BQ20)</f>
        <v>0</v>
      </c>
      <c r="O8" s="6">
        <f xml:space="preserve"> SUMIF( Time!$J205:$BQ205, Time!O$37, Assets!$J20:$BQ20)</f>
        <v>0</v>
      </c>
      <c r="P8" s="6">
        <f xml:space="preserve"> SUMIF( Time!$J205:$BQ205, Time!P$37, Assets!$J20:$BQ20)</f>
        <v>0</v>
      </c>
      <c r="Q8" s="6">
        <f xml:space="preserve"> SUMIF( Time!$J205:$BQ205, Time!Q$37, Assets!$J20:$BQ20)</f>
        <v>0</v>
      </c>
      <c r="R8" s="6">
        <f xml:space="preserve"> SUMIF( Time!$J205:$BQ205, Time!R$37, Assets!$J20:$BQ20)</f>
        <v>0</v>
      </c>
      <c r="S8" s="6">
        <f xml:space="preserve"> SUMIF( Time!$J205:$BQ205, Time!S$37, Assets!$J20:$BQ20)</f>
        <v>0</v>
      </c>
      <c r="T8" s="6">
        <f xml:space="preserve"> SUMIF( Time!$J205:$BQ205, Time!T$37, Assets!$J20:$BQ20)</f>
        <v>0</v>
      </c>
      <c r="U8" s="6">
        <f xml:space="preserve"> SUMIF( Time!$J205:$BQ205, Time!U$37, Assets!$J20:$BQ20)</f>
        <v>0</v>
      </c>
      <c r="V8" s="6">
        <f xml:space="preserve"> SUMIF( Time!$J205:$BQ205, Time!V$37, Assets!$J20:$BQ20)</f>
        <v>0</v>
      </c>
      <c r="W8" s="6">
        <f xml:space="preserve"> SUMIF( Time!$J205:$BQ205, Time!W$37, Assets!$J20:$BQ20)</f>
        <v>0</v>
      </c>
      <c r="X8" s="6">
        <f xml:space="preserve"> SUMIF( Time!$J205:$BQ205, Time!X$37, Assets!$J20:$BQ20)</f>
        <v>0</v>
      </c>
      <c r="Y8" s="6">
        <f xml:space="preserve"> SUMIF( Time!$J205:$BQ205, Time!Y$37, Assets!$J20:$BQ20)</f>
        <v>0</v>
      </c>
      <c r="Z8" s="6">
        <f xml:space="preserve"> SUMIF( Time!$J205:$BQ205, Time!Z$37, Assets!$J20:$BQ20)</f>
        <v>0</v>
      </c>
      <c r="AA8" s="6">
        <f xml:space="preserve"> SUMIF( Time!$J205:$BQ205, Time!AA$37, Assets!$J20:$BQ20)</f>
        <v>0</v>
      </c>
      <c r="AB8" s="6">
        <f xml:space="preserve"> SUMIF( Time!$J205:$BQ205, Time!AB$37, Assets!$J20:$BQ20)</f>
        <v>0</v>
      </c>
      <c r="AC8" s="6">
        <f xml:space="preserve"> SUMIF( Time!$J205:$BQ205, Time!AC$37, Assets!$J20:$BQ20)</f>
        <v>0</v>
      </c>
    </row>
    <row r="9" spans="1:29">
      <c r="E9" s="10" t="s">
        <v>50</v>
      </c>
      <c r="F9" s="26"/>
      <c r="G9" s="10"/>
      <c r="H9" s="35"/>
      <c r="I9" s="26"/>
      <c r="J9" s="10">
        <f xml:space="preserve"> SUMIF( Time!$J205:$BQ205, Time!J$37, 'Balance Sheet'!$J9:$BQ9)</f>
        <v>0</v>
      </c>
      <c r="K9" s="10">
        <f xml:space="preserve"> SUMIF( Time!$J205:$BQ205, Time!K$37, 'Balance Sheet'!$J9:$BQ9)</f>
        <v>0</v>
      </c>
      <c r="L9" s="10">
        <f xml:space="preserve"> SUMIF( Time!$J205:$BQ205, Time!L$37, 'Balance Sheet'!$J9:$BQ9)</f>
        <v>0</v>
      </c>
      <c r="M9" s="10">
        <f xml:space="preserve"> SUMIF( Time!$J205:$BQ205, Time!M$37, 'Balance Sheet'!$J9:$BQ9)</f>
        <v>0</v>
      </c>
      <c r="N9" s="10">
        <f xml:space="preserve"> SUMIF( Time!$J205:$BQ205, Time!N$37, 'Balance Sheet'!$J9:$BQ9)</f>
        <v>0</v>
      </c>
      <c r="O9" s="10">
        <f xml:space="preserve"> SUMIF( Time!$J205:$BQ205, Time!O$37, 'Balance Sheet'!$J9:$BQ9)</f>
        <v>0</v>
      </c>
      <c r="P9" s="10">
        <f xml:space="preserve"> SUMIF( Time!$J205:$BQ205, Time!P$37, 'Balance Sheet'!$J9:$BQ9)</f>
        <v>0</v>
      </c>
      <c r="Q9" s="10">
        <f xml:space="preserve"> SUMIF( Time!$J205:$BQ205, Time!Q$37, 'Balance Sheet'!$J9:$BQ9)</f>
        <v>0</v>
      </c>
      <c r="R9" s="10">
        <f xml:space="preserve"> SUMIF( Time!$J205:$BQ205, Time!R$37, 'Balance Sheet'!$J9:$BQ9)</f>
        <v>0</v>
      </c>
      <c r="S9" s="10">
        <f xml:space="preserve"> SUMIF( Time!$J205:$BQ205, Time!S$37, 'Balance Sheet'!$J9:$BQ9)</f>
        <v>0</v>
      </c>
      <c r="T9" s="10">
        <f xml:space="preserve"> SUMIF( Time!$J205:$BQ205, Time!T$37, 'Balance Sheet'!$J9:$BQ9)</f>
        <v>0</v>
      </c>
      <c r="U9" s="10">
        <f xml:space="preserve"> SUMIF( Time!$J205:$BQ205, Time!U$37, 'Balance Sheet'!$J9:$BQ9)</f>
        <v>0</v>
      </c>
      <c r="V9" s="10">
        <f xml:space="preserve"> SUMIF( Time!$J205:$BQ205, Time!V$37, 'Balance Sheet'!$J9:$BQ9)</f>
        <v>0</v>
      </c>
      <c r="W9" s="10">
        <f xml:space="preserve"> SUMIF( Time!$J205:$BQ205, Time!W$37, 'Balance Sheet'!$J9:$BQ9)</f>
        <v>0</v>
      </c>
      <c r="X9" s="10">
        <f xml:space="preserve"> SUMIF( Time!$J205:$BQ205, Time!X$37, 'Balance Sheet'!$J9:$BQ9)</f>
        <v>0</v>
      </c>
      <c r="Y9" s="10">
        <f xml:space="preserve"> SUMIF( Time!$J205:$BQ205, Time!Y$37, 'Balance Sheet'!$J9:$BQ9)</f>
        <v>0</v>
      </c>
      <c r="Z9" s="10">
        <f xml:space="preserve"> SUMIF( Time!$J205:$BQ205, Time!Z$37, 'Balance Sheet'!$J9:$BQ9)</f>
        <v>0</v>
      </c>
      <c r="AA9" s="10">
        <f xml:space="preserve"> SUMIF( Time!$J205:$BQ205, Time!AA$37, 'Balance Sheet'!$J9:$BQ9)</f>
        <v>0</v>
      </c>
      <c r="AB9" s="10">
        <f xml:space="preserve"> SUMIF( Time!$J205:$BQ205, Time!AB$37, 'Balance Sheet'!$J9:$BQ9)</f>
        <v>0</v>
      </c>
      <c r="AC9" s="10">
        <f xml:space="preserve"> SUMIF( Time!$J205:$BQ205, Time!AC$37, 'Balance Sheet'!$J9:$BQ9)</f>
        <v>0</v>
      </c>
    </row>
    <row r="11" spans="1:29">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 xml:space="preserve"> SUMIF( Time!$J205:$BQ205, Time!J$37, 'Working capital'!$J36:$BQ36)</f>
        <v>0</v>
      </c>
      <c r="K11" s="6">
        <f ca="1" xml:space="preserve"> SUMIF( Time!$J205:$BQ205, Time!K$37, 'Working capital'!$J36:$BQ36)</f>
        <v>318.75075000000004</v>
      </c>
      <c r="L11" s="6">
        <f ca="1" xml:space="preserve"> SUMIF( Time!$J205:$BQ205, Time!L$37, 'Working capital'!$J36:$BQ36)</f>
        <v>1083.7525500000002</v>
      </c>
      <c r="M11" s="6">
        <f ca="1" xml:space="preserve"> SUMIF( Time!$J205:$BQ205, Time!M$37, 'Working capital'!$J36:$BQ36)</f>
        <v>3633.75855</v>
      </c>
      <c r="N11" s="6">
        <f ca="1" xml:space="preserve"> SUMIF( Time!$J205:$BQ205, Time!N$37, 'Working capital'!$J36:$BQ36)</f>
        <v>12261.278850000004</v>
      </c>
      <c r="O11" s="6">
        <f ca="1" xml:space="preserve"> SUMIF( Time!$J205:$BQ205, Time!O$37, 'Working capital'!$J36:$BQ36)</f>
        <v>22248.802350000009</v>
      </c>
      <c r="P11" s="6">
        <f ca="1" xml:space="preserve"> SUMIF( Time!$J205:$BQ205, Time!P$37, 'Working capital'!$J36:$BQ36)</f>
        <v>29601.319650000001</v>
      </c>
      <c r="Q11" s="6">
        <f ca="1" xml:space="preserve"> SUMIF( Time!$J205:$BQ205, Time!Q$37, 'Working capital'!$J36:$BQ36)</f>
        <v>39397.592700000023</v>
      </c>
      <c r="R11" s="6">
        <f ca="1" xml:space="preserve"> SUMIF( Time!$J205:$BQ205, Time!R$37, 'Working capital'!$J36:$BQ36)</f>
        <v>52445.123400000011</v>
      </c>
      <c r="S11" s="6">
        <f ca="1" xml:space="preserve"> SUMIF( Time!$J205:$BQ205, Time!S$37, 'Working capital'!$J36:$BQ36)</f>
        <v>60010.141200000013</v>
      </c>
      <c r="T11" s="6">
        <f ca="1" xml:space="preserve"> SUMIF( Time!$J205:$BQ205, Time!T$37, 'Working capital'!$J36:$BQ36)</f>
        <v>63686.399849999987</v>
      </c>
      <c r="U11" s="6">
        <f ca="1" xml:space="preserve"> SUMIF( Time!$J205:$BQ205, Time!U$37, 'Working capital'!$J36:$BQ36)</f>
        <v>67596.409050000002</v>
      </c>
      <c r="V11" s="6">
        <f ca="1" xml:space="preserve"> SUMIF( Time!$J205:$BQ205, Time!V$37, 'Working capital'!$J36:$BQ36)</f>
        <v>71718.918749999997</v>
      </c>
      <c r="W11" s="6">
        <f ca="1" xml:space="preserve"> SUMIF( Time!$J205:$BQ205, Time!W$37, 'Working capital'!$J36:$BQ36)</f>
        <v>76117.679099999994</v>
      </c>
      <c r="X11" s="6">
        <f ca="1" xml:space="preserve"> SUMIF( Time!$J205:$BQ205, Time!X$37, 'Working capital'!$J36:$BQ36)</f>
        <v>80771.440050000019</v>
      </c>
      <c r="Y11" s="6">
        <f ca="1" xml:space="preserve"> SUMIF( Time!$J205:$BQ205, Time!Y$37, 'Working capital'!$J36:$BQ36)</f>
        <v>85722.70170000002</v>
      </c>
      <c r="Z11" s="6">
        <f ca="1" xml:space="preserve"> SUMIF( Time!$J205:$BQ205, Time!Z$37, 'Working capital'!$J36:$BQ36)</f>
        <v>90971.464049999995</v>
      </c>
      <c r="AA11" s="6">
        <f ca="1" xml:space="preserve"> SUMIF( Time!$J205:$BQ205, Time!AA$37, 'Working capital'!$J36:$BQ36)</f>
        <v>96538.977149999992</v>
      </c>
      <c r="AB11" s="6">
        <f ca="1" xml:space="preserve"> SUMIF( Time!$J205:$BQ205, Time!AB$37, 'Working capital'!$J36:$BQ36)</f>
        <v>102446.49105</v>
      </c>
      <c r="AC11" s="6">
        <f ca="1" xml:space="preserve"> SUMIF( Time!$J205:$BQ205, Time!AC$37, 'Working capital'!$J36:$BQ36)</f>
        <v>108715.25579999998</v>
      </c>
    </row>
    <row r="12" spans="1:29">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 xml:space="preserve"> SUMIF( Time!$J205:$BQ205, Time!J$37, 'Working capital'!$J28:$BQ28)</f>
        <v>-16842.260550275496</v>
      </c>
      <c r="K12" s="6">
        <f ca="1" xml:space="preserve"> SUMIF( Time!$J205:$BQ205, Time!K$37, 'Working capital'!$J28:$BQ28)</f>
        <v>-20089.358192214098</v>
      </c>
      <c r="L12" s="6">
        <f ca="1" xml:space="preserve"> SUMIF( Time!$J205:$BQ205, Time!L$37, 'Working capital'!$J28:$BQ28)</f>
        <v>-23994.873614078526</v>
      </c>
      <c r="M12" s="6">
        <f ca="1" xml:space="preserve"> SUMIF( Time!$J205:$BQ205, Time!M$37, 'Working capital'!$J28:$BQ28)</f>
        <v>-28809.856429054711</v>
      </c>
      <c r="N12" s="6">
        <f ca="1" xml:space="preserve"> SUMIF( Time!$J205:$BQ205, Time!N$37, 'Working capital'!$J28:$BQ28)</f>
        <v>-34937.261792496109</v>
      </c>
      <c r="O12" s="6">
        <f ca="1" xml:space="preserve"> SUMIF( Time!$J205:$BQ205, Time!O$37, 'Working capital'!$J28:$BQ28)</f>
        <v>-42361.945697801792</v>
      </c>
      <c r="P12" s="6">
        <f ca="1" xml:space="preserve"> SUMIF( Time!$J205:$BQ205, Time!P$37, 'Working capital'!$J28:$BQ28)</f>
        <v>-50748.023893696387</v>
      </c>
      <c r="Q12" s="6">
        <f ca="1" xml:space="preserve"> SUMIF( Time!$J205:$BQ205, Time!Q$37, 'Working capital'!$J28:$BQ28)</f>
        <v>-60871.474817066432</v>
      </c>
      <c r="R12" s="6">
        <f ca="1" xml:space="preserve"> SUMIF( Time!$J205:$BQ205, Time!R$37, 'Working capital'!$J28:$BQ28)</f>
        <v>-72649.04980292308</v>
      </c>
      <c r="S12" s="6">
        <f ca="1" xml:space="preserve"> SUMIF( Time!$J205:$BQ205, Time!S$37, 'Working capital'!$J28:$BQ28)</f>
        <v>-86260.422965514372</v>
      </c>
      <c r="T12" s="6">
        <f ca="1" xml:space="preserve"> SUMIF( Time!$J205:$BQ205, Time!T$37, 'Working capital'!$J28:$BQ28)</f>
        <v>-101934.50173095021</v>
      </c>
      <c r="U12" s="6">
        <f ca="1" xml:space="preserve"> SUMIF( Time!$J205:$BQ205, Time!U$37, 'Working capital'!$J28:$BQ28)</f>
        <v>-120603.70311652056</v>
      </c>
      <c r="V12" s="6">
        <f ca="1" xml:space="preserve"> SUMIF( Time!$J205:$BQ205, Time!V$37, 'Working capital'!$J28:$BQ28)</f>
        <v>-141963.22781333345</v>
      </c>
      <c r="W12" s="6">
        <f ca="1" xml:space="preserve"> SUMIF( Time!$J205:$BQ205, Time!W$37, 'Working capital'!$J28:$BQ28)</f>
        <v>-168115.85547113034</v>
      </c>
      <c r="X12" s="6">
        <f ca="1" xml:space="preserve"> SUMIF( Time!$J205:$BQ205, Time!X$37, 'Working capital'!$J28:$BQ28)</f>
        <v>-199198.9393674024</v>
      </c>
      <c r="Y12" s="6">
        <f ca="1" xml:space="preserve"> SUMIF( Time!$J205:$BQ205, Time!Y$37, 'Working capital'!$J28:$BQ28)</f>
        <v>-236237.14661272435</v>
      </c>
      <c r="Z12" s="6">
        <f ca="1" xml:space="preserve"> SUMIF( Time!$J205:$BQ205, Time!Z$37, 'Working capital'!$J28:$BQ28)</f>
        <v>-278658.52596691455</v>
      </c>
      <c r="AA12" s="6">
        <f ca="1" xml:space="preserve"> SUMIF( Time!$J205:$BQ205, Time!AA$37, 'Working capital'!$J28:$BQ28)</f>
        <v>-330644.39152619569</v>
      </c>
      <c r="AB12" s="6">
        <f ca="1" xml:space="preserve"> SUMIF( Time!$J205:$BQ205, Time!AB$37, 'Working capital'!$J28:$BQ28)</f>
        <v>-392476.32222006354</v>
      </c>
      <c r="AC12" s="6">
        <f ca="1" xml:space="preserve"> SUMIF( Time!$J205:$BQ205, Time!AC$37, 'Working capital'!$J28:$BQ28)</f>
        <v>-465461.9365386017</v>
      </c>
    </row>
    <row r="13" spans="1:29">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 xml:space="preserve"> SUMIF( Time!$J205:$BQ205, Time!J$37, Financials!$J13:$BQ13)</f>
        <v>-30909.560782921981</v>
      </c>
      <c r="K13" s="6">
        <f ca="1" xml:space="preserve"> SUMIF( Time!$J205:$BQ205, Time!K$37, Financials!$J13:$BQ13)</f>
        <v>-84334.8847758497</v>
      </c>
      <c r="L13" s="6">
        <f ca="1" xml:space="preserve"> SUMIF( Time!$J205:$BQ205, Time!L$37, Financials!$J13:$BQ13)</f>
        <v>-146809.97154963852</v>
      </c>
      <c r="M13" s="6">
        <f ca="1" xml:space="preserve"> SUMIF( Time!$J205:$BQ205, Time!M$37, Financials!$J13:$BQ13)</f>
        <v>-218194.35630772734</v>
      </c>
      <c r="N13" s="6">
        <f ca="1" xml:space="preserve"> SUMIF( Time!$J205:$BQ205, Time!N$37, Financials!$J13:$BQ13)</f>
        <v>-292977.16788287519</v>
      </c>
      <c r="O13" s="6">
        <f ca="1" xml:space="preserve"> SUMIF( Time!$J205:$BQ205, Time!O$37, Financials!$J13:$BQ13)</f>
        <v>-354519.92754984694</v>
      </c>
      <c r="P13" s="6">
        <f ca="1" xml:space="preserve"> SUMIF( Time!$J205:$BQ205, Time!P$37, Financials!$J13:$BQ13)</f>
        <v>-416034.73424070113</v>
      </c>
      <c r="Q13" s="6">
        <f ca="1" xml:space="preserve"> SUMIF( Time!$J205:$BQ205, Time!Q$37, Financials!$J13:$BQ13)</f>
        <v>-479902.33607011079</v>
      </c>
      <c r="R13" s="6">
        <f ca="1" xml:space="preserve"> SUMIF( Time!$J205:$BQ205, Time!R$37, Financials!$J13:$BQ13)</f>
        <v>-543157.56593848963</v>
      </c>
      <c r="S13" s="6">
        <f ca="1" xml:space="preserve"> SUMIF( Time!$J205:$BQ205, Time!S$37, Financials!$J13:$BQ13)</f>
        <v>-605642.66461437603</v>
      </c>
      <c r="T13" s="6">
        <f ca="1" xml:space="preserve"> SUMIF( Time!$J205:$BQ205, Time!T$37, Financials!$J13:$BQ13)</f>
        <v>-695833.00082283258</v>
      </c>
      <c r="U13" s="6">
        <f ca="1" xml:space="preserve"> SUMIF( Time!$J205:$BQ205, Time!U$37, Financials!$J13:$BQ13)</f>
        <v>-824486.95433011861</v>
      </c>
      <c r="V13" s="6">
        <f ca="1" xml:space="preserve"> SUMIF( Time!$J205:$BQ205, Time!V$37, Financials!$J13:$BQ13)</f>
        <v>-999556.52797736379</v>
      </c>
      <c r="W13" s="6">
        <f ca="1" xml:space="preserve"> SUMIF( Time!$J205:$BQ205, Time!W$37, Financials!$J13:$BQ13)</f>
        <v>-1231079.1723914931</v>
      </c>
      <c r="X13" s="6">
        <f ca="1" xml:space="preserve"> SUMIF( Time!$J205:$BQ205, Time!X$37, Financials!$J13:$BQ13)</f>
        <v>-1532347.6568347535</v>
      </c>
      <c r="Y13" s="6">
        <f ca="1" xml:space="preserve"> SUMIF( Time!$J205:$BQ205, Time!Y$37, Financials!$J13:$BQ13)</f>
        <v>-1917962.2817434694</v>
      </c>
      <c r="Z13" s="6">
        <f ca="1" xml:space="preserve"> SUMIF( Time!$J205:$BQ205, Time!Z$37, Financials!$J13:$BQ13)</f>
        <v>-2404241.8826891757</v>
      </c>
      <c r="AA13" s="6">
        <f ca="1" xml:space="preserve"> SUMIF( Time!$J205:$BQ205, Time!AA$37, Financials!$J13:$BQ13)</f>
        <v>-3011792.7057707855</v>
      </c>
      <c r="AB13" s="6">
        <f ca="1" xml:space="preserve"> SUMIF( Time!$J205:$BQ205, Time!AB$37, Financials!$J13:$BQ13)</f>
        <v>-3767722.0792656336</v>
      </c>
      <c r="AC13" s="6">
        <f ca="1" xml:space="preserve"> SUMIF( Time!$J205:$BQ205, Time!AC$37, Financials!$J13:$BQ13)</f>
        <v>-4701034.4409578498</v>
      </c>
    </row>
    <row r="14" spans="1:29">
      <c r="E14" s="10" t="s">
        <v>116</v>
      </c>
      <c r="F14" s="26"/>
      <c r="G14" s="10"/>
      <c r="H14" s="35"/>
      <c r="I14" s="26"/>
      <c r="J14" s="10">
        <f ca="1" xml:space="preserve"> SUMIF( Time!$J205:$BQ205, Time!J$37, 'Balance Sheet'!$J14:$BQ14)</f>
        <v>-47751.821333197477</v>
      </c>
      <c r="K14" s="10">
        <f ca="1" xml:space="preserve"> SUMIF( Time!$J205:$BQ205, Time!K$37, 'Balance Sheet'!$J14:$BQ14)</f>
        <v>-104105.4922180638</v>
      </c>
      <c r="L14" s="10">
        <f ca="1" xml:space="preserve"> SUMIF( Time!$J205:$BQ205, Time!L$37, 'Balance Sheet'!$J14:$BQ14)</f>
        <v>-169721.09261371705</v>
      </c>
      <c r="M14" s="10">
        <f ca="1" xml:space="preserve"> SUMIF( Time!$J205:$BQ205, Time!M$37, 'Balance Sheet'!$J14:$BQ14)</f>
        <v>-243370.45418678207</v>
      </c>
      <c r="N14" s="10">
        <f ca="1" xml:space="preserve"> SUMIF( Time!$J205:$BQ205, Time!N$37, 'Balance Sheet'!$J14:$BQ14)</f>
        <v>-315653.15082537127</v>
      </c>
      <c r="O14" s="10">
        <f ca="1" xml:space="preserve"> SUMIF( Time!$J205:$BQ205, Time!O$37, 'Balance Sheet'!$J14:$BQ14)</f>
        <v>-374633.07089764869</v>
      </c>
      <c r="P14" s="10">
        <f ca="1" xml:space="preserve"> SUMIF( Time!$J205:$BQ205, Time!P$37, 'Balance Sheet'!$J14:$BQ14)</f>
        <v>-437181.43848439754</v>
      </c>
      <c r="Q14" s="10">
        <f ca="1" xml:space="preserve"> SUMIF( Time!$J205:$BQ205, Time!Q$37, 'Balance Sheet'!$J14:$BQ14)</f>
        <v>-501376.2181871772</v>
      </c>
      <c r="R14" s="10">
        <f ca="1" xml:space="preserve"> SUMIF( Time!$J205:$BQ205, Time!R$37, 'Balance Sheet'!$J14:$BQ14)</f>
        <v>-563361.4923414127</v>
      </c>
      <c r="S14" s="10">
        <f ca="1" xml:space="preserve"> SUMIF( Time!$J205:$BQ205, Time!S$37, 'Balance Sheet'!$J14:$BQ14)</f>
        <v>-631892.94637989043</v>
      </c>
      <c r="T14" s="10">
        <f ca="1" xml:space="preserve"> SUMIF( Time!$J205:$BQ205, Time!T$37, 'Balance Sheet'!$J14:$BQ14)</f>
        <v>-734081.10270378285</v>
      </c>
      <c r="U14" s="10">
        <f ca="1" xml:space="preserve"> SUMIF( Time!$J205:$BQ205, Time!U$37, 'Balance Sheet'!$J14:$BQ14)</f>
        <v>-877494.24839663913</v>
      </c>
      <c r="V14" s="10">
        <f ca="1" xml:space="preserve"> SUMIF( Time!$J205:$BQ205, Time!V$37, 'Balance Sheet'!$J14:$BQ14)</f>
        <v>-1069800.8370406972</v>
      </c>
      <c r="W14" s="10">
        <f ca="1" xml:space="preserve"> SUMIF( Time!$J205:$BQ205, Time!W$37, 'Balance Sheet'!$J14:$BQ14)</f>
        <v>-1323077.3487626235</v>
      </c>
      <c r="X14" s="10">
        <f ca="1" xml:space="preserve"> SUMIF( Time!$J205:$BQ205, Time!X$37, 'Balance Sheet'!$J14:$BQ14)</f>
        <v>-1650775.1561521559</v>
      </c>
      <c r="Y14" s="10">
        <f ca="1" xml:space="preserve"> SUMIF( Time!$J205:$BQ205, Time!Y$37, 'Balance Sheet'!$J14:$BQ14)</f>
        <v>-2068476.7266561938</v>
      </c>
      <c r="Z14" s="10">
        <f ca="1" xml:space="preserve"> SUMIF( Time!$J205:$BQ205, Time!Z$37, 'Balance Sheet'!$J14:$BQ14)</f>
        <v>-2591928.94460609</v>
      </c>
      <c r="AA14" s="10">
        <f ca="1" xml:space="preserve"> SUMIF( Time!$J205:$BQ205, Time!AA$37, 'Balance Sheet'!$J14:$BQ14)</f>
        <v>-3245898.120146981</v>
      </c>
      <c r="AB14" s="10">
        <f ca="1" xml:space="preserve"> SUMIF( Time!$J205:$BQ205, Time!AB$37, 'Balance Sheet'!$J14:$BQ14)</f>
        <v>-4057751.9104356971</v>
      </c>
      <c r="AC14" s="10">
        <f ca="1" xml:space="preserve"> SUMIF( Time!$J205:$BQ205, Time!AC$37, 'Balance Sheet'!$J14:$BQ14)</f>
        <v>-5057781.1216964517</v>
      </c>
    </row>
    <row r="16" spans="1:29">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 xml:space="preserve"> SUMIF( Time!$J205:$BQ205, Time!J$37, Financials!$J25:$BQ25)</f>
        <v>-47751.821333197477</v>
      </c>
      <c r="K16" s="6">
        <f ca="1" xml:space="preserve"> SUMIF( Time!$J205:$BQ205, Time!K$37, Financials!$J25:$BQ25)</f>
        <v>-104105.4922180638</v>
      </c>
      <c r="L16" s="6">
        <f ca="1" xml:space="preserve"> SUMIF( Time!$J205:$BQ205, Time!L$37, Financials!$J25:$BQ25)</f>
        <v>-169721.09261371705</v>
      </c>
      <c r="M16" s="6">
        <f ca="1" xml:space="preserve"> SUMIF( Time!$J205:$BQ205, Time!M$37, Financials!$J25:$BQ25)</f>
        <v>-243370.45418678207</v>
      </c>
      <c r="N16" s="6">
        <f ca="1" xml:space="preserve"> SUMIF( Time!$J205:$BQ205, Time!N$37, Financials!$J25:$BQ25)</f>
        <v>-315653.15082537127</v>
      </c>
      <c r="O16" s="6">
        <f ca="1" xml:space="preserve"> SUMIF( Time!$J205:$BQ205, Time!O$37, Financials!$J25:$BQ25)</f>
        <v>-374633.07089764869</v>
      </c>
      <c r="P16" s="6">
        <f ca="1" xml:space="preserve"> SUMIF( Time!$J205:$BQ205, Time!P$37, Financials!$J25:$BQ25)</f>
        <v>-437181.43848439754</v>
      </c>
      <c r="Q16" s="6">
        <f ca="1" xml:space="preserve"> SUMIF( Time!$J205:$BQ205, Time!Q$37, Financials!$J25:$BQ25)</f>
        <v>-501376.2181871772</v>
      </c>
      <c r="R16" s="6">
        <f ca="1" xml:space="preserve"> SUMIF( Time!$J205:$BQ205, Time!R$37, Financials!$J25:$BQ25)</f>
        <v>-563361.4923414127</v>
      </c>
      <c r="S16" s="6">
        <f ca="1" xml:space="preserve"> SUMIF( Time!$J205:$BQ205, Time!S$37, Financials!$J25:$BQ25)</f>
        <v>-631892.94637989043</v>
      </c>
      <c r="T16" s="6">
        <f ca="1" xml:space="preserve"> SUMIF( Time!$J205:$BQ205, Time!T$37, Financials!$J25:$BQ25)</f>
        <v>-734081.10270378285</v>
      </c>
      <c r="U16" s="6">
        <f ca="1" xml:space="preserve"> SUMIF( Time!$J205:$BQ205, Time!U$37, Financials!$J25:$BQ25)</f>
        <v>-877494.24839663913</v>
      </c>
      <c r="V16" s="6">
        <f ca="1" xml:space="preserve"> SUMIF( Time!$J205:$BQ205, Time!V$37, Financials!$J25:$BQ25)</f>
        <v>-1069800.8370406972</v>
      </c>
      <c r="W16" s="6">
        <f ca="1" xml:space="preserve"> SUMIF( Time!$J205:$BQ205, Time!W$37, Financials!$J25:$BQ25)</f>
        <v>-1323077.3487626235</v>
      </c>
      <c r="X16" s="6">
        <f ca="1" xml:space="preserve"> SUMIF( Time!$J205:$BQ205, Time!X$37, Financials!$J25:$BQ25)</f>
        <v>-1650775.1561521559</v>
      </c>
      <c r="Y16" s="6">
        <f ca="1" xml:space="preserve"> SUMIF( Time!$J205:$BQ205, Time!Y$37, Financials!$J25:$BQ25)</f>
        <v>-2068476.7266561938</v>
      </c>
      <c r="Z16" s="6">
        <f ca="1" xml:space="preserve"> SUMIF( Time!$J205:$BQ205, Time!Z$37, Financials!$J25:$BQ25)</f>
        <v>-2591928.94460609</v>
      </c>
      <c r="AA16" s="6">
        <f ca="1" xml:space="preserve"> SUMIF( Time!$J205:$BQ205, Time!AA$37, Financials!$J25:$BQ25)</f>
        <v>-3245898.120146981</v>
      </c>
      <c r="AB16" s="6">
        <f ca="1" xml:space="preserve"> SUMIF( Time!$J205:$BQ205, Time!AB$37, Financials!$J25:$BQ25)</f>
        <v>-4057751.9104356971</v>
      </c>
      <c r="AC16" s="6">
        <f ca="1" xml:space="preserve"> SUMIF( Time!$J205:$BQ205, Time!AC$37, Financials!$J25:$BQ25)</f>
        <v>-5057781.1216964517</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 xml:space="preserve"> SUMIF( Time!$J205:$BQ205, Time!J$37, Financials!$J40:$BQ40)</f>
        <v>0</v>
      </c>
      <c r="K17" s="6">
        <f xml:space="preserve"> SUMIF( Time!$J205:$BQ205, Time!K$37, Financials!$J40:$BQ40)</f>
        <v>0</v>
      </c>
      <c r="L17" s="6">
        <f xml:space="preserve"> SUMIF( Time!$J205:$BQ205, Time!L$37, Financials!$J40:$BQ40)</f>
        <v>0</v>
      </c>
      <c r="M17" s="6">
        <f xml:space="preserve"> SUMIF( Time!$J205:$BQ205, Time!M$37, Financials!$J40:$BQ40)</f>
        <v>0</v>
      </c>
      <c r="N17" s="6">
        <f xml:space="preserve"> SUMIF( Time!$J205:$BQ205, Time!N$37, Financials!$J40:$BQ40)</f>
        <v>0</v>
      </c>
      <c r="O17" s="6">
        <f xml:space="preserve"> SUMIF( Time!$J205:$BQ205, Time!O$37, Financials!$J40:$BQ40)</f>
        <v>0</v>
      </c>
      <c r="P17" s="6">
        <f xml:space="preserve"> SUMIF( Time!$J205:$BQ205, Time!P$37, Financials!$J40:$BQ40)</f>
        <v>0</v>
      </c>
      <c r="Q17" s="6">
        <f xml:space="preserve"> SUMIF( Time!$J205:$BQ205, Time!Q$37, Financials!$J40:$BQ40)</f>
        <v>0</v>
      </c>
      <c r="R17" s="6">
        <f xml:space="preserve"> SUMIF( Time!$J205:$BQ205, Time!R$37, Financials!$J40:$BQ40)</f>
        <v>0</v>
      </c>
      <c r="S17" s="6">
        <f xml:space="preserve"> SUMIF( Time!$J205:$BQ205, Time!S$37, Financials!$J40:$BQ40)</f>
        <v>0</v>
      </c>
      <c r="T17" s="6">
        <f xml:space="preserve"> SUMIF( Time!$J205:$BQ205, Time!T$37, Financials!$J40:$BQ40)</f>
        <v>0</v>
      </c>
      <c r="U17" s="6">
        <f xml:space="preserve"> SUMIF( Time!$J205:$BQ205, Time!U$37, Financials!$J40:$BQ40)</f>
        <v>0</v>
      </c>
      <c r="V17" s="6">
        <f xml:space="preserve"> SUMIF( Time!$J205:$BQ205, Time!V$37, Financials!$J40:$BQ40)</f>
        <v>0</v>
      </c>
      <c r="W17" s="6">
        <f xml:space="preserve"> SUMIF( Time!$J205:$BQ205, Time!W$37, Financials!$J40:$BQ40)</f>
        <v>0</v>
      </c>
      <c r="X17" s="6">
        <f xml:space="preserve"> SUMIF( Time!$J205:$BQ205, Time!X$37, Financials!$J40:$BQ40)</f>
        <v>0</v>
      </c>
      <c r="Y17" s="6">
        <f xml:space="preserve"> SUMIF( Time!$J205:$BQ205, Time!Y$37, Financials!$J40:$BQ40)</f>
        <v>0</v>
      </c>
      <c r="Z17" s="6">
        <f xml:space="preserve"> SUMIF( Time!$J205:$BQ205, Time!Z$37, Financials!$J40:$BQ40)</f>
        <v>0</v>
      </c>
      <c r="AA17" s="6">
        <f xml:space="preserve"> SUMIF( Time!$J205:$BQ205, Time!AA$37, Financials!$J40:$BQ40)</f>
        <v>0</v>
      </c>
      <c r="AB17" s="6">
        <f xml:space="preserve"> SUMIF( Time!$J205:$BQ205, Time!AB$37, Financials!$J40:$BQ40)</f>
        <v>0</v>
      </c>
      <c r="AC17" s="6">
        <f xml:space="preserve"> SUMIF( Time!$J205:$BQ205, Time!AC$37, Financials!$J40:$BQ40)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 xml:space="preserve"> SUMIF( Time!$J205:$BQ205, Time!J$37, Financials!$J33:$BQ33)</f>
        <v>-47751.821333197477</v>
      </c>
      <c r="K18" s="6">
        <f xml:space="preserve"> SUMIF( Time!$J205:$BQ205, Time!K$37, Financials!$J33:$BQ33)</f>
        <v>-104105.4922180638</v>
      </c>
      <c r="L18" s="6">
        <f xml:space="preserve"> SUMIF( Time!$J205:$BQ205, Time!L$37, Financials!$J33:$BQ33)</f>
        <v>-169721.09261371705</v>
      </c>
      <c r="M18" s="6">
        <f xml:space="preserve"> SUMIF( Time!$J205:$BQ205, Time!M$37, Financials!$J33:$BQ33)</f>
        <v>-243370.45418678207</v>
      </c>
      <c r="N18" s="6">
        <f xml:space="preserve"> SUMIF( Time!$J205:$BQ205, Time!N$37, Financials!$J33:$BQ33)</f>
        <v>-315653.15082537133</v>
      </c>
      <c r="O18" s="6">
        <f xml:space="preserve"> SUMIF( Time!$J205:$BQ205, Time!O$37, Financials!$J33:$BQ33)</f>
        <v>-374633.07089764875</v>
      </c>
      <c r="P18" s="6">
        <f xml:space="preserve"> SUMIF( Time!$J205:$BQ205, Time!P$37, Financials!$J33:$BQ33)</f>
        <v>-437181.43848439754</v>
      </c>
      <c r="Q18" s="6">
        <f xml:space="preserve"> SUMIF( Time!$J205:$BQ205, Time!Q$37, Financials!$J33:$BQ33)</f>
        <v>-501376.2181871772</v>
      </c>
      <c r="R18" s="6">
        <f xml:space="preserve"> SUMIF( Time!$J205:$BQ205, Time!R$37, Financials!$J33:$BQ33)</f>
        <v>-563361.4923414127</v>
      </c>
      <c r="S18" s="6">
        <f xml:space="preserve"> SUMIF( Time!$J205:$BQ205, Time!S$37, Financials!$J33:$BQ33)</f>
        <v>-631892.94637989043</v>
      </c>
      <c r="T18" s="6">
        <f xml:space="preserve"> SUMIF( Time!$J205:$BQ205, Time!T$37, Financials!$J33:$BQ33)</f>
        <v>-734081.10270378285</v>
      </c>
      <c r="U18" s="6">
        <f xml:space="preserve"> SUMIF( Time!$J205:$BQ205, Time!U$37, Financials!$J33:$BQ33)</f>
        <v>-877494.24839663925</v>
      </c>
      <c r="V18" s="6">
        <f xml:space="preserve"> SUMIF( Time!$J205:$BQ205, Time!V$37, Financials!$J33:$BQ33)</f>
        <v>-1069800.8370406972</v>
      </c>
      <c r="W18" s="6">
        <f xml:space="preserve"> SUMIF( Time!$J205:$BQ205, Time!W$37, Financials!$J33:$BQ33)</f>
        <v>-1323077.3487626235</v>
      </c>
      <c r="X18" s="6">
        <f xml:space="preserve"> SUMIF( Time!$J205:$BQ205, Time!X$37, Financials!$J33:$BQ33)</f>
        <v>-1650775.1561521559</v>
      </c>
      <c r="Y18" s="6">
        <f xml:space="preserve"> SUMIF( Time!$J205:$BQ205, Time!Y$37, Financials!$J33:$BQ33)</f>
        <v>-2068476.7266561938</v>
      </c>
      <c r="Z18" s="6">
        <f xml:space="preserve"> SUMIF( Time!$J205:$BQ205, Time!Z$37, Financials!$J33:$BQ33)</f>
        <v>-2591928.94460609</v>
      </c>
      <c r="AA18" s="6">
        <f xml:space="preserve"> SUMIF( Time!$J205:$BQ205, Time!AA$37, Financials!$J33:$BQ33)</f>
        <v>-3245898.1201469805</v>
      </c>
      <c r="AB18" s="6">
        <f xml:space="preserve"> SUMIF( Time!$J205:$BQ205, Time!AB$37, Financials!$J33:$BQ33)</f>
        <v>-4057751.9104356961</v>
      </c>
      <c r="AC18" s="6">
        <f xml:space="preserve"> SUMIF( Time!$J205:$BQ205, Time!AC$37, Financials!$J33:$BQ33)</f>
        <v>-5057781.1216964507</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 xml:space="preserve"> SUMIF( Time!$J205:$BQ205, Time!J$37, Financials!$J45:$BQ45)</f>
        <v>-47751.821333197477</v>
      </c>
      <c r="K19" s="14">
        <f xml:space="preserve"> SUMIF( Time!$J205:$BQ205, Time!K$37, Financials!$J45:$BQ45)</f>
        <v>-104105.4922180638</v>
      </c>
      <c r="L19" s="14">
        <f xml:space="preserve"> SUMIF( Time!$J205:$BQ205, Time!L$37, Financials!$J45:$BQ45)</f>
        <v>-169721.09261371705</v>
      </c>
      <c r="M19" s="14">
        <f xml:space="preserve"> SUMIF( Time!$J205:$BQ205, Time!M$37, Financials!$J45:$BQ45)</f>
        <v>-243370.45418678207</v>
      </c>
      <c r="N19" s="14">
        <f xml:space="preserve"> SUMIF( Time!$J205:$BQ205, Time!N$37, Financials!$J45:$BQ45)</f>
        <v>-315653.15082537133</v>
      </c>
      <c r="O19" s="14">
        <f xml:space="preserve"> SUMIF( Time!$J205:$BQ205, Time!O$37, Financials!$J45:$BQ45)</f>
        <v>-374633.07089764875</v>
      </c>
      <c r="P19" s="14">
        <f xml:space="preserve"> SUMIF( Time!$J205:$BQ205, Time!P$37, Financials!$J45:$BQ45)</f>
        <v>-437181.43848439754</v>
      </c>
      <c r="Q19" s="14">
        <f xml:space="preserve"> SUMIF( Time!$J205:$BQ205, Time!Q$37, Financials!$J45:$BQ45)</f>
        <v>-501376.2181871772</v>
      </c>
      <c r="R19" s="14">
        <f xml:space="preserve"> SUMIF( Time!$J205:$BQ205, Time!R$37, Financials!$J45:$BQ45)</f>
        <v>-563361.4923414127</v>
      </c>
      <c r="S19" s="14">
        <f xml:space="preserve"> SUMIF( Time!$J205:$BQ205, Time!S$37, Financials!$J45:$BQ45)</f>
        <v>-631892.94637989043</v>
      </c>
      <c r="T19" s="14">
        <f xml:space="preserve"> SUMIF( Time!$J205:$BQ205, Time!T$37, Financials!$J45:$BQ45)</f>
        <v>-734081.10270378285</v>
      </c>
      <c r="U19" s="14">
        <f xml:space="preserve"> SUMIF( Time!$J205:$BQ205, Time!U$37, Financials!$J45:$BQ45)</f>
        <v>-877494.24839663925</v>
      </c>
      <c r="V19" s="14">
        <f xml:space="preserve"> SUMIF( Time!$J205:$BQ205, Time!V$37, Financials!$J45:$BQ45)</f>
        <v>-1069800.8370406972</v>
      </c>
      <c r="W19" s="14">
        <f xml:space="preserve"> SUMIF( Time!$J205:$BQ205, Time!W$37, Financials!$J45:$BQ45)</f>
        <v>-1323077.3487626235</v>
      </c>
      <c r="X19" s="14">
        <f xml:space="preserve"> SUMIF( Time!$J205:$BQ205, Time!X$37, Financials!$J45:$BQ45)</f>
        <v>-1650775.1561521559</v>
      </c>
      <c r="Y19" s="14">
        <f xml:space="preserve"> SUMIF( Time!$J205:$BQ205, Time!Y$37, Financials!$J45:$BQ45)</f>
        <v>-2068476.7266561938</v>
      </c>
      <c r="Z19" s="14">
        <f xml:space="preserve"> SUMIF( Time!$J205:$BQ205, Time!Z$37, Financials!$J45:$BQ45)</f>
        <v>-2591928.94460609</v>
      </c>
      <c r="AA19" s="14">
        <f xml:space="preserve"> SUMIF( Time!$J205:$BQ205, Time!AA$37, Financials!$J45:$BQ45)</f>
        <v>-3245898.1201469805</v>
      </c>
      <c r="AB19" s="14">
        <f xml:space="preserve"> SUMIF( Time!$J205:$BQ205, Time!AB$37, Financials!$J45:$BQ45)</f>
        <v>-4057751.9104356961</v>
      </c>
      <c r="AC19" s="14">
        <f xml:space="preserve"> SUMIF( Time!$J205:$BQ205, Time!AC$37, Financials!$J45:$BQ45)</f>
        <v>-5057781.1216964507</v>
      </c>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2:F3">
    <cfRule type="cellIs" dxfId="42" priority="1" stopIfTrue="1" operator="notEqual">
      <formula>0</formula>
    </cfRule>
    <cfRule type="cellIs" dxfId="41" priority="2" stopIfTrue="1" operator="equal">
      <formula>""</formula>
    </cfRule>
  </conditionalFormatting>
  <conditionalFormatting sqref="J3:AC3">
    <cfRule type="cellIs" dxfId="40" priority="3" operator="equal">
      <formula>"PPA ext."</formula>
    </cfRule>
    <cfRule type="cellIs" dxfId="39" priority="4" operator="equal">
      <formula>"Delay"</formula>
    </cfRule>
    <cfRule type="cellIs" dxfId="38" priority="5" operator="equal">
      <formula>"Fin Close"</formula>
    </cfRule>
    <cfRule type="cellIs" dxfId="37" priority="6" stopIfTrue="1" operator="equal">
      <formula>"Construction"</formula>
    </cfRule>
    <cfRule type="cellIs" dxfId="36"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8">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23.33203125" bestFit="1" customWidth="1"/>
    <col min="6" max="6" width="20.5546875" bestFit="1" customWidth="1"/>
    <col min="7" max="7" width="13.21875" bestFit="1" customWidth="1"/>
    <col min="8" max="8" width="7.6640625" style="37" bestFit="1" customWidth="1"/>
    <col min="9" max="9" width="3.44140625" customWidth="1"/>
    <col min="10" max="10" width="12.33203125" bestFit="1" customWidth="1"/>
    <col min="11" max="11" width="12.109375" bestFit="1" customWidth="1"/>
    <col min="12" max="12" width="12.33203125" bestFit="1" customWidth="1"/>
    <col min="13" max="13" width="12.109375" bestFit="1" customWidth="1"/>
    <col min="14" max="14" width="12.33203125" bestFit="1" customWidth="1"/>
    <col min="15" max="15" width="12.109375" bestFit="1" customWidth="1"/>
    <col min="16" max="19" width="12.44140625" bestFit="1" customWidth="1"/>
  </cols>
  <sheetData>
    <row r="1" spans="1:19" s="63" customFormat="1" ht="25">
      <c r="A1" s="39" t="str">
        <f ca="1" xml:space="preserve"> RIGHT(CELL("filename", A1), LEN(CELL("filename", A1)) - SEARCH("]", CELL("filename", A1)))</f>
        <v>Balance Sheet SemiAnnually</v>
      </c>
      <c r="B1" s="67"/>
      <c r="C1" s="66"/>
      <c r="D1" s="68"/>
      <c r="F1" s="46" t="str">
        <f>HYPERLINK("#Contents!A1","Go to contents")</f>
        <v>Go to contents</v>
      </c>
      <c r="H1" s="43"/>
      <c r="J1" s="43"/>
    </row>
    <row r="2" spans="1:19" s="49" customFormat="1">
      <c r="A2" s="44"/>
      <c r="B2" s="44"/>
      <c r="C2" s="65"/>
      <c r="D2" s="62"/>
      <c r="E2" s="20" t="s">
        <v>183</v>
      </c>
      <c r="F2" s="45">
        <f ca="1" xml:space="preserve"> 'Model Checks and Alerts'!F11</f>
        <v>0</v>
      </c>
      <c r="G2" s="51" t="s">
        <v>82</v>
      </c>
      <c r="H2" s="41"/>
      <c r="I2" s="41"/>
      <c r="J2" s="8">
        <f xml:space="preserve"> Time!J$98</f>
        <v>45169</v>
      </c>
      <c r="K2" s="8">
        <f xml:space="preserve"> Time!K$98</f>
        <v>45351</v>
      </c>
      <c r="L2" s="8">
        <f xml:space="preserve"> Time!L$98</f>
        <v>45535</v>
      </c>
      <c r="M2" s="8">
        <f xml:space="preserve"> Time!M$98</f>
        <v>45716</v>
      </c>
      <c r="N2" s="8">
        <f xml:space="preserve"> Time!N$98</f>
        <v>45900</v>
      </c>
      <c r="O2" s="8">
        <f xml:space="preserve"> Time!O$98</f>
        <v>46081</v>
      </c>
      <c r="P2" s="8">
        <f xml:space="preserve"> Time!P$98</f>
        <v>46265</v>
      </c>
      <c r="Q2" s="8">
        <f xml:space="preserve"> Time!Q$98</f>
        <v>46446</v>
      </c>
      <c r="R2" s="8">
        <f xml:space="preserve"> Time!R$98</f>
        <v>46630</v>
      </c>
      <c r="S2" s="8">
        <f xml:space="preserve"> Time!S$98</f>
        <v>46812</v>
      </c>
    </row>
    <row r="3" spans="1:19" s="32" customFormat="1">
      <c r="A3" s="44"/>
      <c r="B3" s="44"/>
      <c r="C3" s="65"/>
      <c r="D3" s="62"/>
      <c r="E3" s="38" t="s">
        <v>120</v>
      </c>
      <c r="F3" s="45"/>
      <c r="G3" s="51" t="s">
        <v>58</v>
      </c>
      <c r="H3" s="41"/>
      <c r="I3" s="41"/>
      <c r="J3" s="9">
        <f xml:space="preserve"> Time!J$105</f>
        <v>0</v>
      </c>
      <c r="K3" s="9">
        <f xml:space="preserve"> Time!K$105</f>
        <v>0</v>
      </c>
      <c r="L3" s="9">
        <f xml:space="preserve"> Time!L$105</f>
        <v>0</v>
      </c>
      <c r="M3" s="9">
        <f xml:space="preserve"> Time!M$105</f>
        <v>0</v>
      </c>
      <c r="N3" s="9">
        <f xml:space="preserve"> Time!N$105</f>
        <v>0</v>
      </c>
      <c r="O3" s="9">
        <f xml:space="preserve"> Time!O$105</f>
        <v>0</v>
      </c>
      <c r="P3" s="9">
        <f xml:space="preserve"> Time!P$105</f>
        <v>0</v>
      </c>
      <c r="Q3" s="9">
        <f xml:space="preserve"> Time!Q$105</f>
        <v>0</v>
      </c>
      <c r="R3" s="9">
        <f xml:space="preserve"> Time!R$105</f>
        <v>0</v>
      </c>
      <c r="S3" s="9">
        <f xml:space="preserve"> Time!S$105</f>
        <v>0</v>
      </c>
    </row>
    <row r="4" spans="1:19" s="19" customFormat="1">
      <c r="A4" s="44"/>
      <c r="B4" s="44"/>
      <c r="C4" s="65"/>
      <c r="D4" s="62"/>
      <c r="E4" s="20" t="s">
        <v>184</v>
      </c>
      <c r="F4"/>
      <c r="G4"/>
      <c r="H4" s="41"/>
      <c r="I4" s="41"/>
      <c r="J4" s="19">
        <f xml:space="preserve"> Time!J$112</f>
        <v>2023</v>
      </c>
      <c r="K4" s="19">
        <f xml:space="preserve"> Time!K$112</f>
        <v>2024</v>
      </c>
      <c r="L4" s="19">
        <f xml:space="preserve"> Time!L$112</f>
        <v>2024</v>
      </c>
      <c r="M4" s="19">
        <f xml:space="preserve"> Time!M$112</f>
        <v>2025</v>
      </c>
      <c r="N4" s="19">
        <f xml:space="preserve"> Time!N$112</f>
        <v>2025</v>
      </c>
      <c r="O4" s="19">
        <f xml:space="preserve"> Time!O$112</f>
        <v>2026</v>
      </c>
      <c r="P4" s="19">
        <f xml:space="preserve"> Time!P$112</f>
        <v>2026</v>
      </c>
      <c r="Q4" s="19">
        <f xml:space="preserve"> Time!Q$112</f>
        <v>2027</v>
      </c>
      <c r="R4" s="19">
        <f xml:space="preserve"> Time!R$112</f>
        <v>2027</v>
      </c>
      <c r="S4" s="19">
        <f xml:space="preserve"> Time!S$112</f>
        <v>2028</v>
      </c>
    </row>
    <row r="5" spans="1:19" s="32" customFormat="1">
      <c r="A5" s="44"/>
      <c r="B5" s="44"/>
      <c r="C5" s="65"/>
      <c r="D5" s="62"/>
      <c r="E5" s="20" t="s">
        <v>174</v>
      </c>
      <c r="F5" s="23" t="s">
        <v>141</v>
      </c>
      <c r="G5" s="23" t="s">
        <v>131</v>
      </c>
      <c r="H5" s="23" t="s">
        <v>119</v>
      </c>
      <c r="I5" s="41"/>
      <c r="J5" s="7">
        <f xml:space="preserve"> Time!J$118</f>
        <v>6</v>
      </c>
      <c r="K5" s="7">
        <f xml:space="preserve"> Time!K$118</f>
        <v>12</v>
      </c>
      <c r="L5" s="7">
        <f xml:space="preserve"> Time!L$118</f>
        <v>18</v>
      </c>
      <c r="M5" s="7">
        <f xml:space="preserve"> Time!M$118</f>
        <v>24</v>
      </c>
      <c r="N5" s="7">
        <f xml:space="preserve"> Time!N$118</f>
        <v>30</v>
      </c>
      <c r="O5" s="7">
        <f xml:space="preserve"> Time!O$118</f>
        <v>36</v>
      </c>
      <c r="P5" s="7">
        <f xml:space="preserve"> Time!P$118</f>
        <v>42</v>
      </c>
      <c r="Q5" s="7">
        <f xml:space="preserve"> Time!Q$118</f>
        <v>48</v>
      </c>
      <c r="R5" s="7">
        <f xml:space="preserve"> Time!R$118</f>
        <v>54</v>
      </c>
      <c r="S5" s="7">
        <f xml:space="preserve"> Time!S$118</f>
        <v>60</v>
      </c>
    </row>
    <row r="6" spans="1:19" s="37" customFormat="1">
      <c r="A6" s="23"/>
      <c r="B6" s="23"/>
      <c r="C6" s="42"/>
      <c r="D6" s="69"/>
      <c r="F6" s="23"/>
      <c r="G6" s="23"/>
      <c r="H6" s="23"/>
    </row>
    <row r="8" spans="1:19">
      <c r="E8" s="15" t="str">
        <f xml:space="preserve"> Assets!E$20</f>
        <v>Fixed Assets</v>
      </c>
      <c r="F8" s="15">
        <f xml:space="preserve"> Assets!F$20</f>
        <v>0</v>
      </c>
      <c r="G8" s="15" t="str">
        <f xml:space="preserve"> Assets!G$20</f>
        <v>GBP</v>
      </c>
      <c r="H8" s="31">
        <f xml:space="preserve"> Assets!H$20</f>
        <v>0</v>
      </c>
      <c r="I8" s="15">
        <f xml:space="preserve"> Assets!I$20</f>
        <v>0</v>
      </c>
      <c r="J8" s="6">
        <f xml:space="preserve"> SUMIF( Time!$J220:$BQ220, Time!J$37, Assets!$J20:$BQ20)</f>
        <v>0</v>
      </c>
      <c r="K8" s="6">
        <f xml:space="preserve"> SUMIF( Time!$J220:$BQ220, Time!K$37, Assets!$J20:$BQ20)</f>
        <v>0</v>
      </c>
      <c r="L8" s="6">
        <f xml:space="preserve"> SUMIF( Time!$J220:$BQ220, Time!L$37, Assets!$J20:$BQ20)</f>
        <v>0</v>
      </c>
      <c r="M8" s="6">
        <f xml:space="preserve"> SUMIF( Time!$J220:$BQ220, Time!M$37, Assets!$J20:$BQ20)</f>
        <v>0</v>
      </c>
      <c r="N8" s="6">
        <f xml:space="preserve"> SUMIF( Time!$J220:$BQ220, Time!N$37, Assets!$J20:$BQ20)</f>
        <v>0</v>
      </c>
      <c r="O8" s="6">
        <f xml:space="preserve"> SUMIF( Time!$J220:$BQ220, Time!O$37, Assets!$J20:$BQ20)</f>
        <v>0</v>
      </c>
      <c r="P8" s="6">
        <f xml:space="preserve"> SUMIF( Time!$J220:$BQ220, Time!P$37, Assets!$J20:$BQ20)</f>
        <v>0</v>
      </c>
      <c r="Q8" s="6">
        <f xml:space="preserve"> SUMIF( Time!$J220:$BQ220, Time!Q$37, Assets!$J20:$BQ20)</f>
        <v>0</v>
      </c>
      <c r="R8" s="6">
        <f xml:space="preserve"> SUMIF( Time!$J220:$BQ220, Time!R$37, Assets!$J20:$BQ20)</f>
        <v>0</v>
      </c>
      <c r="S8" s="6">
        <f xml:space="preserve"> SUMIF( Time!$J220:$BQ220, Time!S$37, Assets!$J20:$BQ20)</f>
        <v>0</v>
      </c>
    </row>
    <row r="9" spans="1:19">
      <c r="E9" s="10" t="s">
        <v>50</v>
      </c>
      <c r="F9" s="26"/>
      <c r="G9" s="10"/>
      <c r="H9" s="35"/>
      <c r="I9" s="26"/>
      <c r="J9" s="10">
        <f xml:space="preserve"> SUMIF( Time!$J220:$BQ220, Time!J$37, 'Balance Sheet'!$J9:$BQ9)</f>
        <v>0</v>
      </c>
      <c r="K9" s="10">
        <f xml:space="preserve"> SUMIF( Time!$J220:$BQ220, Time!K$37, 'Balance Sheet'!$J9:$BQ9)</f>
        <v>0</v>
      </c>
      <c r="L9" s="10">
        <f xml:space="preserve"> SUMIF( Time!$J220:$BQ220, Time!L$37, 'Balance Sheet'!$J9:$BQ9)</f>
        <v>0</v>
      </c>
      <c r="M9" s="10">
        <f xml:space="preserve"> SUMIF( Time!$J220:$BQ220, Time!M$37, 'Balance Sheet'!$J9:$BQ9)</f>
        <v>0</v>
      </c>
      <c r="N9" s="10">
        <f xml:space="preserve"> SUMIF( Time!$J220:$BQ220, Time!N$37, 'Balance Sheet'!$J9:$BQ9)</f>
        <v>0</v>
      </c>
      <c r="O9" s="10">
        <f xml:space="preserve"> SUMIF( Time!$J220:$BQ220, Time!O$37, 'Balance Sheet'!$J9:$BQ9)</f>
        <v>0</v>
      </c>
      <c r="P9" s="10">
        <f xml:space="preserve"> SUMIF( Time!$J220:$BQ220, Time!P$37, 'Balance Sheet'!$J9:$BQ9)</f>
        <v>0</v>
      </c>
      <c r="Q9" s="10">
        <f xml:space="preserve"> SUMIF( Time!$J220:$BQ220, Time!Q$37, 'Balance Sheet'!$J9:$BQ9)</f>
        <v>0</v>
      </c>
      <c r="R9" s="10">
        <f xml:space="preserve"> SUMIF( Time!$J220:$BQ220, Time!R$37, 'Balance Sheet'!$J9:$BQ9)</f>
        <v>0</v>
      </c>
      <c r="S9" s="10">
        <f xml:space="preserve"> SUMIF( Time!$J220:$BQ220, Time!S$37, 'Balance Sheet'!$J9:$BQ9)</f>
        <v>0</v>
      </c>
    </row>
    <row r="11" spans="1:19">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 xml:space="preserve"> SUMIF( Time!$J220:$BQ220, Time!J$37, 'Working capital'!$J36:$BQ36)</f>
        <v>318.75075000000004</v>
      </c>
      <c r="K11" s="6">
        <f ca="1" xml:space="preserve"> SUMIF( Time!$J220:$BQ220, Time!K$37, 'Working capital'!$J36:$BQ36)</f>
        <v>3633.75855</v>
      </c>
      <c r="L11" s="6">
        <f ca="1" xml:space="preserve"> SUMIF( Time!$J220:$BQ220, Time!L$37, 'Working capital'!$J36:$BQ36)</f>
        <v>22248.802350000009</v>
      </c>
      <c r="M11" s="6">
        <f ca="1" xml:space="preserve"> SUMIF( Time!$J220:$BQ220, Time!M$37, 'Working capital'!$J36:$BQ36)</f>
        <v>39397.592700000023</v>
      </c>
      <c r="N11" s="6">
        <f ca="1" xml:space="preserve"> SUMIF( Time!$J220:$BQ220, Time!N$37, 'Working capital'!$J36:$BQ36)</f>
        <v>60010.141200000013</v>
      </c>
      <c r="O11" s="6">
        <f ca="1" xml:space="preserve"> SUMIF( Time!$J220:$BQ220, Time!O$37, 'Working capital'!$J36:$BQ36)</f>
        <v>67596.409050000002</v>
      </c>
      <c r="P11" s="6">
        <f ca="1" xml:space="preserve"> SUMIF( Time!$J220:$BQ220, Time!P$37, 'Working capital'!$J36:$BQ36)</f>
        <v>76117.679099999994</v>
      </c>
      <c r="Q11" s="6">
        <f ca="1" xml:space="preserve"> SUMIF( Time!$J220:$BQ220, Time!Q$37, 'Working capital'!$J36:$BQ36)</f>
        <v>85722.70170000002</v>
      </c>
      <c r="R11" s="6">
        <f ca="1" xml:space="preserve"> SUMIF( Time!$J220:$BQ220, Time!R$37, 'Working capital'!$J36:$BQ36)</f>
        <v>96538.977149999992</v>
      </c>
      <c r="S11" s="6">
        <f ca="1" xml:space="preserve"> SUMIF( Time!$J220:$BQ220, Time!S$37, 'Working capital'!$J36:$BQ36)</f>
        <v>108715.25579999998</v>
      </c>
    </row>
    <row r="12" spans="1:19">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 xml:space="preserve"> SUMIF( Time!$J220:$BQ220, Time!J$37, 'Working capital'!$J28:$BQ28)</f>
        <v>-20089.358192214098</v>
      </c>
      <c r="K12" s="6">
        <f ca="1" xml:space="preserve"> SUMIF( Time!$J220:$BQ220, Time!K$37, 'Working capital'!$J28:$BQ28)</f>
        <v>-28809.856429054711</v>
      </c>
      <c r="L12" s="6">
        <f ca="1" xml:space="preserve"> SUMIF( Time!$J220:$BQ220, Time!L$37, 'Working capital'!$J28:$BQ28)</f>
        <v>-42361.945697801792</v>
      </c>
      <c r="M12" s="6">
        <f ca="1" xml:space="preserve"> SUMIF( Time!$J220:$BQ220, Time!M$37, 'Working capital'!$J28:$BQ28)</f>
        <v>-60871.474817066432</v>
      </c>
      <c r="N12" s="6">
        <f ca="1" xml:space="preserve"> SUMIF( Time!$J220:$BQ220, Time!N$37, 'Working capital'!$J28:$BQ28)</f>
        <v>-86260.422965514372</v>
      </c>
      <c r="O12" s="6">
        <f ca="1" xml:space="preserve"> SUMIF( Time!$J220:$BQ220, Time!O$37, 'Working capital'!$J28:$BQ28)</f>
        <v>-120603.70311652056</v>
      </c>
      <c r="P12" s="6">
        <f ca="1" xml:space="preserve"> SUMIF( Time!$J220:$BQ220, Time!P$37, 'Working capital'!$J28:$BQ28)</f>
        <v>-168115.85547113034</v>
      </c>
      <c r="Q12" s="6">
        <f ca="1" xml:space="preserve"> SUMIF( Time!$J220:$BQ220, Time!Q$37, 'Working capital'!$J28:$BQ28)</f>
        <v>-236237.14661272435</v>
      </c>
      <c r="R12" s="6">
        <f ca="1" xml:space="preserve"> SUMIF( Time!$J220:$BQ220, Time!R$37, 'Working capital'!$J28:$BQ28)</f>
        <v>-330644.39152619569</v>
      </c>
      <c r="S12" s="6">
        <f ca="1" xml:space="preserve"> SUMIF( Time!$J220:$BQ220, Time!S$37, 'Working capital'!$J28:$BQ28)</f>
        <v>-465461.9365386017</v>
      </c>
    </row>
    <row r="13" spans="1:19">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 xml:space="preserve"> SUMIF( Time!$J220:$BQ220, Time!J$37, Financials!$J13:$BQ13)</f>
        <v>-84334.8847758497</v>
      </c>
      <c r="K13" s="6">
        <f ca="1" xml:space="preserve"> SUMIF( Time!$J220:$BQ220, Time!K$37, Financials!$J13:$BQ13)</f>
        <v>-218194.35630772734</v>
      </c>
      <c r="L13" s="6">
        <f ca="1" xml:space="preserve"> SUMIF( Time!$J220:$BQ220, Time!L$37, Financials!$J13:$BQ13)</f>
        <v>-354519.92754984694</v>
      </c>
      <c r="M13" s="6">
        <f ca="1" xml:space="preserve"> SUMIF( Time!$J220:$BQ220, Time!M$37, Financials!$J13:$BQ13)</f>
        <v>-479902.33607011079</v>
      </c>
      <c r="N13" s="6">
        <f ca="1" xml:space="preserve"> SUMIF( Time!$J220:$BQ220, Time!N$37, Financials!$J13:$BQ13)</f>
        <v>-605642.66461437603</v>
      </c>
      <c r="O13" s="6">
        <f ca="1" xml:space="preserve"> SUMIF( Time!$J220:$BQ220, Time!O$37, Financials!$J13:$BQ13)</f>
        <v>-824486.95433011861</v>
      </c>
      <c r="P13" s="6">
        <f ca="1" xml:space="preserve"> SUMIF( Time!$J220:$BQ220, Time!P$37, Financials!$J13:$BQ13)</f>
        <v>-1231079.1723914931</v>
      </c>
      <c r="Q13" s="6">
        <f ca="1" xml:space="preserve"> SUMIF( Time!$J220:$BQ220, Time!Q$37, Financials!$J13:$BQ13)</f>
        <v>-1917962.2817434694</v>
      </c>
      <c r="R13" s="6">
        <f ca="1" xml:space="preserve"> SUMIF( Time!$J220:$BQ220, Time!R$37, Financials!$J13:$BQ13)</f>
        <v>-3011792.7057707855</v>
      </c>
      <c r="S13" s="6">
        <f ca="1" xml:space="preserve"> SUMIF( Time!$J220:$BQ220, Time!S$37, Financials!$J13:$BQ13)</f>
        <v>-4701034.4409578498</v>
      </c>
    </row>
    <row r="14" spans="1:19">
      <c r="E14" s="10" t="s">
        <v>116</v>
      </c>
      <c r="F14" s="26"/>
      <c r="G14" s="10"/>
      <c r="H14" s="35"/>
      <c r="I14" s="26"/>
      <c r="J14" s="10">
        <f ca="1" xml:space="preserve"> SUMIF( Time!$J220:$BQ220, Time!J$37, 'Balance Sheet'!$J14:$BQ14)</f>
        <v>-104105.4922180638</v>
      </c>
      <c r="K14" s="10">
        <f ca="1" xml:space="preserve"> SUMIF( Time!$J220:$BQ220, Time!K$37, 'Balance Sheet'!$J14:$BQ14)</f>
        <v>-243370.45418678207</v>
      </c>
      <c r="L14" s="10">
        <f ca="1" xml:space="preserve"> SUMIF( Time!$J220:$BQ220, Time!L$37, 'Balance Sheet'!$J14:$BQ14)</f>
        <v>-374633.07089764869</v>
      </c>
      <c r="M14" s="10">
        <f ca="1" xml:space="preserve"> SUMIF( Time!$J220:$BQ220, Time!M$37, 'Balance Sheet'!$J14:$BQ14)</f>
        <v>-501376.2181871772</v>
      </c>
      <c r="N14" s="10">
        <f ca="1" xml:space="preserve"> SUMIF( Time!$J220:$BQ220, Time!N$37, 'Balance Sheet'!$J14:$BQ14)</f>
        <v>-631892.94637989043</v>
      </c>
      <c r="O14" s="10">
        <f ca="1" xml:space="preserve"> SUMIF( Time!$J220:$BQ220, Time!O$37, 'Balance Sheet'!$J14:$BQ14)</f>
        <v>-877494.24839663913</v>
      </c>
      <c r="P14" s="10">
        <f ca="1" xml:space="preserve"> SUMIF( Time!$J220:$BQ220, Time!P$37, 'Balance Sheet'!$J14:$BQ14)</f>
        <v>-1323077.3487626235</v>
      </c>
      <c r="Q14" s="10">
        <f ca="1" xml:space="preserve"> SUMIF( Time!$J220:$BQ220, Time!Q$37, 'Balance Sheet'!$J14:$BQ14)</f>
        <v>-2068476.7266561938</v>
      </c>
      <c r="R14" s="10">
        <f ca="1" xml:space="preserve"> SUMIF( Time!$J220:$BQ220, Time!R$37, 'Balance Sheet'!$J14:$BQ14)</f>
        <v>-3245898.120146981</v>
      </c>
      <c r="S14" s="10">
        <f ca="1" xml:space="preserve"> SUMIF( Time!$J220:$BQ220, Time!S$37, 'Balance Sheet'!$J14:$BQ14)</f>
        <v>-5057781.1216964517</v>
      </c>
    </row>
    <row r="16" spans="1:19">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 xml:space="preserve"> SUMIF( Time!$J220:$BQ220, Time!J$37, Financials!$J25:$BQ25)</f>
        <v>-104105.4922180638</v>
      </c>
      <c r="K16" s="6">
        <f ca="1" xml:space="preserve"> SUMIF( Time!$J220:$BQ220, Time!K$37, Financials!$J25:$BQ25)</f>
        <v>-243370.45418678207</v>
      </c>
      <c r="L16" s="6">
        <f ca="1" xml:space="preserve"> SUMIF( Time!$J220:$BQ220, Time!L$37, Financials!$J25:$BQ25)</f>
        <v>-374633.07089764869</v>
      </c>
      <c r="M16" s="6">
        <f ca="1" xml:space="preserve"> SUMIF( Time!$J220:$BQ220, Time!M$37, Financials!$J25:$BQ25)</f>
        <v>-501376.2181871772</v>
      </c>
      <c r="N16" s="6">
        <f ca="1" xml:space="preserve"> SUMIF( Time!$J220:$BQ220, Time!N$37, Financials!$J25:$BQ25)</f>
        <v>-631892.94637989043</v>
      </c>
      <c r="O16" s="6">
        <f ca="1" xml:space="preserve"> SUMIF( Time!$J220:$BQ220, Time!O$37, Financials!$J25:$BQ25)</f>
        <v>-877494.24839663913</v>
      </c>
      <c r="P16" s="6">
        <f ca="1" xml:space="preserve"> SUMIF( Time!$J220:$BQ220, Time!P$37, Financials!$J25:$BQ25)</f>
        <v>-1323077.3487626235</v>
      </c>
      <c r="Q16" s="6">
        <f ca="1" xml:space="preserve"> SUMIF( Time!$J220:$BQ220, Time!Q$37, Financials!$J25:$BQ25)</f>
        <v>-2068476.7266561938</v>
      </c>
      <c r="R16" s="6">
        <f ca="1" xml:space="preserve"> SUMIF( Time!$J220:$BQ220, Time!R$37, Financials!$J25:$BQ25)</f>
        <v>-3245898.120146981</v>
      </c>
      <c r="S16" s="6">
        <f ca="1" xml:space="preserve"> SUMIF( Time!$J220:$BQ220, Time!S$37, Financials!$J25:$BQ25)</f>
        <v>-5057781.1216964517</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 xml:space="preserve"> SUMIF( Time!$J220:$BQ220, Time!J$37, Financials!$J40:$BQ40)</f>
        <v>0</v>
      </c>
      <c r="K17" s="6">
        <f xml:space="preserve"> SUMIF( Time!$J220:$BQ220, Time!K$37, Financials!$J40:$BQ40)</f>
        <v>0</v>
      </c>
      <c r="L17" s="6">
        <f xml:space="preserve"> SUMIF( Time!$J220:$BQ220, Time!L$37, Financials!$J40:$BQ40)</f>
        <v>0</v>
      </c>
      <c r="M17" s="6">
        <f xml:space="preserve"> SUMIF( Time!$J220:$BQ220, Time!M$37, Financials!$J40:$BQ40)</f>
        <v>0</v>
      </c>
      <c r="N17" s="6">
        <f xml:space="preserve"> SUMIF( Time!$J220:$BQ220, Time!N$37, Financials!$J40:$BQ40)</f>
        <v>0</v>
      </c>
      <c r="O17" s="6">
        <f xml:space="preserve"> SUMIF( Time!$J220:$BQ220, Time!O$37, Financials!$J40:$BQ40)</f>
        <v>0</v>
      </c>
      <c r="P17" s="6">
        <f xml:space="preserve"> SUMIF( Time!$J220:$BQ220, Time!P$37, Financials!$J40:$BQ40)</f>
        <v>0</v>
      </c>
      <c r="Q17" s="6">
        <f xml:space="preserve"> SUMIF( Time!$J220:$BQ220, Time!Q$37, Financials!$J40:$BQ40)</f>
        <v>0</v>
      </c>
      <c r="R17" s="6">
        <f xml:space="preserve"> SUMIF( Time!$J220:$BQ220, Time!R$37, Financials!$J40:$BQ40)</f>
        <v>0</v>
      </c>
      <c r="S17" s="6">
        <f xml:space="preserve"> SUMIF( Time!$J220:$BQ220, Time!S$37, Financials!$J40:$BQ40)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 xml:space="preserve"> SUMIF( Time!$J220:$BQ220, Time!J$37, Financials!$J33:$BQ33)</f>
        <v>-104105.4922180638</v>
      </c>
      <c r="K18" s="6">
        <f xml:space="preserve"> SUMIF( Time!$J220:$BQ220, Time!K$37, Financials!$J33:$BQ33)</f>
        <v>-243370.45418678207</v>
      </c>
      <c r="L18" s="6">
        <f xml:space="preserve"> SUMIF( Time!$J220:$BQ220, Time!L$37, Financials!$J33:$BQ33)</f>
        <v>-374633.07089764875</v>
      </c>
      <c r="M18" s="6">
        <f xml:space="preserve"> SUMIF( Time!$J220:$BQ220, Time!M$37, Financials!$J33:$BQ33)</f>
        <v>-501376.2181871772</v>
      </c>
      <c r="N18" s="6">
        <f xml:space="preserve"> SUMIF( Time!$J220:$BQ220, Time!N$37, Financials!$J33:$BQ33)</f>
        <v>-631892.94637989043</v>
      </c>
      <c r="O18" s="6">
        <f xml:space="preserve"> SUMIF( Time!$J220:$BQ220, Time!O$37, Financials!$J33:$BQ33)</f>
        <v>-877494.24839663925</v>
      </c>
      <c r="P18" s="6">
        <f xml:space="preserve"> SUMIF( Time!$J220:$BQ220, Time!P$37, Financials!$J33:$BQ33)</f>
        <v>-1323077.3487626235</v>
      </c>
      <c r="Q18" s="6">
        <f xml:space="preserve"> SUMIF( Time!$J220:$BQ220, Time!Q$37, Financials!$J33:$BQ33)</f>
        <v>-2068476.7266561938</v>
      </c>
      <c r="R18" s="6">
        <f xml:space="preserve"> SUMIF( Time!$J220:$BQ220, Time!R$37, Financials!$J33:$BQ33)</f>
        <v>-3245898.1201469805</v>
      </c>
      <c r="S18" s="6">
        <f xml:space="preserve"> SUMIF( Time!$J220:$BQ220, Time!S$37, Financials!$J33:$BQ33)</f>
        <v>-5057781.1216964507</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 xml:space="preserve"> SUMIF( Time!$J220:$BQ220, Time!J$37, Financials!$J45:$BQ45)</f>
        <v>-104105.4922180638</v>
      </c>
      <c r="K19" s="14">
        <f xml:space="preserve"> SUMIF( Time!$J220:$BQ220, Time!K$37, Financials!$J45:$BQ45)</f>
        <v>-243370.45418678207</v>
      </c>
      <c r="L19" s="14">
        <f xml:space="preserve"> SUMIF( Time!$J220:$BQ220, Time!L$37, Financials!$J45:$BQ45)</f>
        <v>-374633.07089764875</v>
      </c>
      <c r="M19" s="14">
        <f xml:space="preserve"> SUMIF( Time!$J220:$BQ220, Time!M$37, Financials!$J45:$BQ45)</f>
        <v>-501376.2181871772</v>
      </c>
      <c r="N19" s="14">
        <f xml:space="preserve"> SUMIF( Time!$J220:$BQ220, Time!N$37, Financials!$J45:$BQ45)</f>
        <v>-631892.94637989043</v>
      </c>
      <c r="O19" s="14">
        <f xml:space="preserve"> SUMIF( Time!$J220:$BQ220, Time!O$37, Financials!$J45:$BQ45)</f>
        <v>-877494.24839663925</v>
      </c>
      <c r="P19" s="14">
        <f xml:space="preserve"> SUMIF( Time!$J220:$BQ220, Time!P$37, Financials!$J45:$BQ45)</f>
        <v>-1323077.3487626235</v>
      </c>
      <c r="Q19" s="14">
        <f xml:space="preserve"> SUMIF( Time!$J220:$BQ220, Time!Q$37, Financials!$J45:$BQ45)</f>
        <v>-2068476.7266561938</v>
      </c>
      <c r="R19" s="14">
        <f xml:space="preserve"> SUMIF( Time!$J220:$BQ220, Time!R$37, Financials!$J45:$BQ45)</f>
        <v>-3245898.1201469805</v>
      </c>
      <c r="S19" s="14">
        <f xml:space="preserve"> SUMIF( Time!$J220:$BQ220, Time!S$37, Financials!$J45:$BQ45)</f>
        <v>-5057781.1216964507</v>
      </c>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2:F3">
    <cfRule type="cellIs" dxfId="35" priority="1" stopIfTrue="1" operator="notEqual">
      <formula>0</formula>
    </cfRule>
    <cfRule type="cellIs" dxfId="34" priority="2" stopIfTrue="1" operator="equal">
      <formula>""</formula>
    </cfRule>
  </conditionalFormatting>
  <conditionalFormatting sqref="J3:S3">
    <cfRule type="cellIs" dxfId="33" priority="3" operator="equal">
      <formula>"PPA ext."</formula>
    </cfRule>
    <cfRule type="cellIs" dxfId="32" priority="4" operator="equal">
      <formula>"Delay"</formula>
    </cfRule>
    <cfRule type="cellIs" dxfId="31" priority="5" operator="equal">
      <formula>"Fin Close"</formula>
    </cfRule>
    <cfRule type="cellIs" dxfId="30" priority="6" stopIfTrue="1" operator="equal">
      <formula>"Construction"</formula>
    </cfRule>
    <cfRule type="cellIs" dxfId="29"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9">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31.5546875" bestFit="1" customWidth="1"/>
    <col min="6" max="6" width="20.5546875" bestFit="1" customWidth="1"/>
    <col min="7" max="7" width="13.21875" bestFit="1" customWidth="1"/>
    <col min="8" max="8" width="12.44140625" style="37" bestFit="1" customWidth="1"/>
    <col min="9" max="9" width="3.44140625" customWidth="1"/>
    <col min="10" max="10" width="12" bestFit="1" customWidth="1"/>
    <col min="11" max="11" width="11.77734375" bestFit="1" customWidth="1"/>
    <col min="12" max="12" width="12.33203125" bestFit="1" customWidth="1"/>
    <col min="13" max="13" width="12.109375" bestFit="1" customWidth="1"/>
    <col min="14" max="14" width="11.21875" bestFit="1" customWidth="1"/>
    <col min="15" max="15" width="12.33203125" bestFit="1" customWidth="1"/>
    <col min="16" max="16" width="12.21875" bestFit="1" customWidth="1"/>
    <col min="17" max="17" width="11.77734375" bestFit="1" customWidth="1"/>
    <col min="18" max="18" width="12.33203125" bestFit="1" customWidth="1"/>
    <col min="19" max="19" width="12.21875" bestFit="1" customWidth="1"/>
    <col min="20" max="20" width="11.88671875" bestFit="1" customWidth="1"/>
    <col min="21" max="21" width="12.109375" bestFit="1" customWidth="1"/>
    <col min="22" max="22" width="12" bestFit="1" customWidth="1"/>
    <col min="23" max="23" width="11.77734375" bestFit="1" customWidth="1"/>
    <col min="24" max="24" width="12.33203125" bestFit="1" customWidth="1"/>
    <col min="25" max="25" width="12.109375" bestFit="1" customWidth="1"/>
    <col min="26" max="26" width="11.21875" bestFit="1" customWidth="1"/>
    <col min="27" max="27" width="12.33203125" bestFit="1" customWidth="1"/>
    <col min="28" max="28" width="12.21875" bestFit="1" customWidth="1"/>
    <col min="29" max="29" width="11.77734375" bestFit="1" customWidth="1"/>
    <col min="30" max="30" width="12.33203125" bestFit="1" customWidth="1"/>
    <col min="31" max="31" width="12.21875" bestFit="1" customWidth="1"/>
    <col min="32" max="32" width="11.88671875" bestFit="1" customWidth="1"/>
    <col min="33" max="33" width="12.109375" bestFit="1" customWidth="1"/>
    <col min="34" max="34" width="12" bestFit="1" customWidth="1"/>
    <col min="35" max="35" width="11.77734375" bestFit="1" customWidth="1"/>
    <col min="36" max="36" width="12.33203125" bestFit="1" customWidth="1"/>
    <col min="37" max="37" width="12.109375" bestFit="1" customWidth="1"/>
    <col min="38" max="38" width="11.21875" bestFit="1" customWidth="1"/>
    <col min="39" max="39" width="12.33203125" bestFit="1" customWidth="1"/>
    <col min="40" max="40" width="12.21875" bestFit="1" customWidth="1"/>
    <col min="41" max="41" width="11.77734375" bestFit="1" customWidth="1"/>
    <col min="42" max="42" width="12.33203125" bestFit="1" customWidth="1"/>
    <col min="43" max="43" width="12.21875" bestFit="1" customWidth="1"/>
    <col min="44" max="44" width="11.88671875" bestFit="1" customWidth="1"/>
    <col min="45" max="45" width="12.109375" bestFit="1" customWidth="1"/>
    <col min="46" max="46" width="12" bestFit="1" customWidth="1"/>
    <col min="47" max="47" width="11.77734375" bestFit="1" customWidth="1"/>
    <col min="48" max="48" width="12.33203125" bestFit="1" customWidth="1"/>
    <col min="49" max="49" width="12.109375" bestFit="1" customWidth="1"/>
    <col min="50" max="50" width="11.21875" bestFit="1" customWidth="1"/>
    <col min="51" max="51" width="12.33203125" bestFit="1" customWidth="1"/>
    <col min="52" max="52" width="12.21875" bestFit="1" customWidth="1"/>
    <col min="53" max="53" width="11.77734375" bestFit="1" customWidth="1"/>
    <col min="54" max="54" width="12.33203125" bestFit="1" customWidth="1"/>
    <col min="55" max="55" width="12.21875" bestFit="1" customWidth="1"/>
    <col min="56" max="56" width="11.88671875" bestFit="1" customWidth="1"/>
    <col min="57" max="57" width="12.109375" bestFit="1" customWidth="1"/>
    <col min="58" max="58" width="12" bestFit="1" customWidth="1"/>
    <col min="59" max="59" width="11.77734375" bestFit="1" customWidth="1"/>
    <col min="60" max="60" width="12.33203125" bestFit="1" customWidth="1"/>
    <col min="61" max="61" width="12.109375" bestFit="1" customWidth="1"/>
    <col min="62" max="62" width="11.21875" bestFit="1" customWidth="1"/>
    <col min="63" max="63" width="12.33203125" bestFit="1" customWidth="1"/>
    <col min="64" max="64" width="12.21875" bestFit="1" customWidth="1"/>
    <col min="65" max="65" width="11.77734375" bestFit="1" customWidth="1"/>
    <col min="66" max="66" width="12.33203125" bestFit="1" customWidth="1"/>
    <col min="67" max="67" width="12.21875" bestFit="1" customWidth="1"/>
    <col min="68" max="68" width="11.88671875" bestFit="1" customWidth="1"/>
    <col min="69" max="69" width="12.109375" bestFit="1" customWidth="1"/>
  </cols>
  <sheetData>
    <row r="1" spans="1:69" s="63" customFormat="1" ht="25">
      <c r="A1" s="39" t="str">
        <f ca="1" xml:space="preserve"> RIGHT(CELL("filename", A1), LEN(CELL("filename", A1)) - SEARCH("]", CELL("filename", A1)))</f>
        <v>Cashflow</v>
      </c>
      <c r="B1" s="67"/>
      <c r="C1" s="66"/>
      <c r="D1" s="68"/>
      <c r="F1" s="46" t="str">
        <f>HYPERLINK("#Contents!A1","Go to contents")</f>
        <v>Go to contents</v>
      </c>
      <c r="H1" s="43"/>
      <c r="J1" s="43"/>
    </row>
    <row r="2" spans="1:69" s="49" customFormat="1">
      <c r="A2" s="44"/>
      <c r="B2" s="44"/>
      <c r="C2" s="65"/>
      <c r="D2" s="62"/>
      <c r="E2" s="20" t="s">
        <v>183</v>
      </c>
      <c r="F2" s="45">
        <f ca="1" xml:space="preserve"> 'Model Checks and Alerts'!F11</f>
        <v>0</v>
      </c>
      <c r="G2" s="51" t="s">
        <v>82</v>
      </c>
      <c r="H2" s="41"/>
      <c r="I2" s="41"/>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44"/>
      <c r="B3" s="44"/>
      <c r="C3" s="65"/>
      <c r="D3" s="62"/>
      <c r="E3" s="38" t="s">
        <v>120</v>
      </c>
      <c r="F3" s="45"/>
      <c r="G3" s="51" t="s">
        <v>58</v>
      </c>
      <c r="H3" s="41"/>
      <c r="I3" s="41"/>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44"/>
      <c r="B4" s="44"/>
      <c r="C4" s="65"/>
      <c r="D4" s="62"/>
      <c r="E4" s="20" t="s">
        <v>184</v>
      </c>
      <c r="F4"/>
      <c r="G4"/>
      <c r="H4" s="41"/>
      <c r="I4" s="41"/>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44"/>
      <c r="B5" s="44"/>
      <c r="C5" s="65"/>
      <c r="D5" s="62"/>
      <c r="E5" s="20" t="s">
        <v>174</v>
      </c>
      <c r="F5" s="23" t="s">
        <v>141</v>
      </c>
      <c r="G5" s="23" t="s">
        <v>131</v>
      </c>
      <c r="H5" s="23" t="s">
        <v>119</v>
      </c>
      <c r="I5" s="41"/>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7" customFormat="1">
      <c r="A6" s="23"/>
      <c r="B6" s="23"/>
      <c r="C6" s="42"/>
      <c r="D6" s="69"/>
      <c r="F6" s="23"/>
      <c r="G6" s="23"/>
      <c r="H6" s="23"/>
    </row>
    <row r="8" spans="1:69">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'Working capital'!J$10</f>
        <v>0</v>
      </c>
      <c r="K8" s="6">
        <f ca="1" xml:space="preserve"> 'Working capital'!K$10</f>
        <v>0</v>
      </c>
      <c r="L8" s="6">
        <f ca="1" xml:space="preserve"> 'Working capital'!L$10</f>
        <v>0</v>
      </c>
      <c r="M8" s="6">
        <f ca="1" xml:space="preserve"> 'Working capital'!M$10</f>
        <v>0</v>
      </c>
      <c r="N8" s="6">
        <f ca="1" xml:space="preserve"> 'Working capital'!N$10</f>
        <v>0</v>
      </c>
      <c r="O8" s="6">
        <f ca="1" xml:space="preserve"> 'Working capital'!O$10</f>
        <v>212.50050000000002</v>
      </c>
      <c r="P8" s="6">
        <f ca="1" xml:space="preserve"> 'Working capital'!P$10</f>
        <v>318.75074999999998</v>
      </c>
      <c r="Q8" s="6">
        <f ca="1" xml:space="preserve"> 'Working capital'!Q$10</f>
        <v>488.75115</v>
      </c>
      <c r="R8" s="6">
        <f ca="1" xml:space="preserve"> 'Working capital'!R$10</f>
        <v>722.50170000000003</v>
      </c>
      <c r="S8" s="6">
        <f ca="1" xml:space="preserve"> 'Working capital'!S$10</f>
        <v>1083.7525500000002</v>
      </c>
      <c r="T8" s="6">
        <f ca="1" xml:space="preserve"> 'Working capital'!T$10</f>
        <v>1615.0038</v>
      </c>
      <c r="U8" s="6">
        <f ca="1" xml:space="preserve"> 'Working capital'!U$10</f>
        <v>2422.5057000000002</v>
      </c>
      <c r="V8" s="6">
        <f ca="1" xml:space="preserve"> 'Working capital'!V$10</f>
        <v>3633.7585499999996</v>
      </c>
      <c r="W8" s="6">
        <f ca="1" xml:space="preserve"> 'Working capital'!W$10</f>
        <v>5440.0128000000004</v>
      </c>
      <c r="X8" s="6">
        <f ca="1" xml:space="preserve"> 'Working capital'!X$10</f>
        <v>8160.0192000000006</v>
      </c>
      <c r="Y8" s="6">
        <f ca="1" xml:space="preserve"> 'Working capital'!Y$10</f>
        <v>12261.278850000001</v>
      </c>
      <c r="Z8" s="6">
        <f ca="1" xml:space="preserve"> 'Working capital'!Z$10</f>
        <v>18381.293249999999</v>
      </c>
      <c r="AA8" s="6">
        <f ca="1" xml:space="preserve"> 'Working capital'!AA$10</f>
        <v>20208.797549999999</v>
      </c>
      <c r="AB8" s="6">
        <f ca="1" xml:space="preserve"> 'Working capital'!AB$10</f>
        <v>22248.802350000002</v>
      </c>
      <c r="AC8" s="6">
        <f ca="1" xml:space="preserve"> 'Working capital'!AC$10</f>
        <v>24458.807550000001</v>
      </c>
      <c r="AD8" s="6">
        <f ca="1" xml:space="preserve"> 'Working capital'!AD$10</f>
        <v>26902.563299999998</v>
      </c>
      <c r="AE8" s="6">
        <f ca="1" xml:space="preserve"> 'Working capital'!AE$10</f>
        <v>29601.319649999998</v>
      </c>
      <c r="AF8" s="6">
        <f ca="1" xml:space="preserve"> 'Working capital'!AF$10</f>
        <v>32555.0766</v>
      </c>
      <c r="AG8" s="6">
        <f ca="1" xml:space="preserve"> 'Working capital'!AG$10</f>
        <v>35827.584300000002</v>
      </c>
      <c r="AH8" s="6">
        <f ca="1" xml:space="preserve"> 'Working capital'!AH$10</f>
        <v>39397.592700000008</v>
      </c>
      <c r="AI8" s="6">
        <f ca="1" xml:space="preserve"> 'Working capital'!AI$10</f>
        <v>43350.101999999999</v>
      </c>
      <c r="AJ8" s="6">
        <f ca="1" xml:space="preserve"> 'Working capital'!AJ$10</f>
        <v>47685.112200000003</v>
      </c>
      <c r="AK8" s="6">
        <f ca="1" xml:space="preserve"> 'Working capital'!AK$10</f>
        <v>52445.123400000004</v>
      </c>
      <c r="AL8" s="6">
        <f ca="1" xml:space="preserve"> 'Working capital'!AL$10</f>
        <v>57693.885750000001</v>
      </c>
      <c r="AM8" s="6">
        <f ca="1" xml:space="preserve"> 'Working capital'!AM$10</f>
        <v>58841.388449999999</v>
      </c>
      <c r="AN8" s="6">
        <f ca="1" xml:space="preserve"> 'Working capital'!AN$10</f>
        <v>60010.141200000005</v>
      </c>
      <c r="AO8" s="6">
        <f ca="1" xml:space="preserve"> 'Working capital'!AO$10</f>
        <v>61221.394050000003</v>
      </c>
      <c r="AP8" s="6">
        <f ca="1" xml:space="preserve"> 'Working capital'!AP$10</f>
        <v>62432.646899999992</v>
      </c>
      <c r="AQ8" s="6">
        <f ca="1" xml:space="preserve"> 'Working capital'!AQ$10</f>
        <v>63686.399849999994</v>
      </c>
      <c r="AR8" s="6">
        <f ca="1" xml:space="preserve"> 'Working capital'!AR$10</f>
        <v>64961.402849999999</v>
      </c>
      <c r="AS8" s="6">
        <f ca="1" xml:space="preserve"> 'Working capital'!AS$10</f>
        <v>66257.655899999998</v>
      </c>
      <c r="AT8" s="6">
        <f ca="1" xml:space="preserve"> 'Working capital'!AT$10</f>
        <v>67596.409050000002</v>
      </c>
      <c r="AU8" s="6">
        <f ca="1" xml:space="preserve"> 'Working capital'!AU$10</f>
        <v>68935.162199999992</v>
      </c>
      <c r="AV8" s="6">
        <f ca="1" xml:space="preserve"> 'Working capital'!AV$10</f>
        <v>70316.415450000015</v>
      </c>
      <c r="AW8" s="6">
        <f ca="1" xml:space="preserve"> 'Working capital'!AW$10</f>
        <v>71718.918750000012</v>
      </c>
      <c r="AX8" s="6">
        <f ca="1" xml:space="preserve"> 'Working capital'!AX$10</f>
        <v>73163.922150000013</v>
      </c>
      <c r="AY8" s="6">
        <f ca="1" xml:space="preserve"> 'Working capital'!AY$10</f>
        <v>74630.175600000002</v>
      </c>
      <c r="AZ8" s="6">
        <f ca="1" xml:space="preserve"> 'Working capital'!AZ$10</f>
        <v>76117.679099999994</v>
      </c>
      <c r="BA8" s="6">
        <f ca="1" xml:space="preserve"> 'Working capital'!BA$10</f>
        <v>77647.682700000005</v>
      </c>
      <c r="BB8" s="6">
        <f ca="1" xml:space="preserve"> 'Working capital'!BB$10</f>
        <v>79198.936349999989</v>
      </c>
      <c r="BC8" s="6">
        <f ca="1" xml:space="preserve"> 'Working capital'!BC$10</f>
        <v>80771.440050000005</v>
      </c>
      <c r="BD8" s="6">
        <f ca="1" xml:space="preserve"> 'Working capital'!BD$10</f>
        <v>82386.443849999996</v>
      </c>
      <c r="BE8" s="6">
        <f ca="1" xml:space="preserve"> 'Working capital'!BE$10</f>
        <v>84043.947750000007</v>
      </c>
      <c r="BF8" s="6">
        <f ca="1" xml:space="preserve"> 'Working capital'!BF$10</f>
        <v>85722.701700000005</v>
      </c>
      <c r="BG8" s="6">
        <f ca="1" xml:space="preserve"> 'Working capital'!BG$10</f>
        <v>87443.955750000008</v>
      </c>
      <c r="BH8" s="6">
        <f ca="1" xml:space="preserve"> 'Working capital'!BH$10</f>
        <v>89186.459849999999</v>
      </c>
      <c r="BI8" s="6">
        <f ca="1" xml:space="preserve"> 'Working capital'!BI$10</f>
        <v>90971.464049999995</v>
      </c>
      <c r="BJ8" s="6">
        <f ca="1" xml:space="preserve"> 'Working capital'!BJ$10</f>
        <v>92777.718299999993</v>
      </c>
      <c r="BK8" s="6">
        <f ca="1" xml:space="preserve"> 'Working capital'!BK$10</f>
        <v>94647.722700000013</v>
      </c>
      <c r="BL8" s="6">
        <f ca="1" xml:space="preserve"> 'Working capital'!BL$10</f>
        <v>96538.977150000006</v>
      </c>
      <c r="BM8" s="6">
        <f ca="1" xml:space="preserve"> 'Working capital'!BM$10</f>
        <v>98472.731700000004</v>
      </c>
      <c r="BN8" s="6">
        <f ca="1" xml:space="preserve"> 'Working capital'!BN$10</f>
        <v>100427.7363</v>
      </c>
      <c r="BO8" s="6">
        <f ca="1" xml:space="preserve"> 'Working capital'!BO$10</f>
        <v>102446.49105000001</v>
      </c>
      <c r="BP8" s="6">
        <f ca="1" xml:space="preserve"> 'Working capital'!BP$10</f>
        <v>104486.49584999999</v>
      </c>
      <c r="BQ8" s="6">
        <f ca="1" xml:space="preserve"> 'Working capital'!BQ$10</f>
        <v>106590.25080000001</v>
      </c>
    </row>
    <row r="9" spans="1:69">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'Working capital'!J$17</f>
        <v>0</v>
      </c>
      <c r="K9" s="6">
        <f ca="1">'Working capital'!K$17</f>
        <v>-15000</v>
      </c>
      <c r="L9" s="6">
        <f ca="1">'Working capital'!L$17</f>
        <v>-15909.560782921979</v>
      </c>
      <c r="M9" s="6">
        <f ca="1">'Working capital'!M$17</f>
        <v>-16842.260550275496</v>
      </c>
      <c r="N9" s="6">
        <f ca="1">'Working capital'!N$17</f>
        <v>-17863.531196427797</v>
      </c>
      <c r="O9" s="6">
        <f ca="1">'Working capital'!O$17</f>
        <v>-18932.032746224413</v>
      </c>
      <c r="P9" s="6">
        <f ca="1">'Working capital'!P$17</f>
        <v>-20089.358192214098</v>
      </c>
      <c r="Q9" s="6">
        <f ca="1">'Working capital'!Q$17</f>
        <v>-21322.591568716609</v>
      </c>
      <c r="R9" s="6">
        <f ca="1">'Working capital'!R$17</f>
        <v>-22593.140612858122</v>
      </c>
      <c r="S9" s="6">
        <f ca="1">'Working capital'!S$17</f>
        <v>-23994.873614078529</v>
      </c>
      <c r="T9" s="6">
        <f ca="1">'Working capital'!T$17</f>
        <v>-25448.347357521721</v>
      </c>
      <c r="U9" s="6">
        <f ca="1">'Working capital'!U$17</f>
        <v>-27062.425836488579</v>
      </c>
      <c r="V9" s="6">
        <f ca="1">'Working capital'!V$17</f>
        <v>-28809.856429054715</v>
      </c>
      <c r="W9" s="6">
        <f ca="1">'Working capital'!W$17</f>
        <v>-30544.00128</v>
      </c>
      <c r="X9" s="6">
        <f ca="1">'Working capital'!X$17</f>
        <v>-32662.744416093105</v>
      </c>
      <c r="Y9" s="6">
        <f ca="1">'Working capital'!Y$17</f>
        <v>-34937.261792496116</v>
      </c>
      <c r="Z9" s="6">
        <f ca="1">'Working capital'!Z$17</f>
        <v>-37590.538870968798</v>
      </c>
      <c r="AA9" s="6">
        <f ca="1">'Working capital'!AA$17</f>
        <v>-39866.328653506811</v>
      </c>
      <c r="AB9" s="6">
        <f ca="1">'Working capital'!AB$17</f>
        <v>-42361.945697801799</v>
      </c>
      <c r="AC9" s="6">
        <f ca="1">'Working capital'!AC$17</f>
        <v>-45013.324684269886</v>
      </c>
      <c r="AD9" s="6">
        <f ca="1">'Working capital'!AD$17</f>
        <v>-47749.7095087825</v>
      </c>
      <c r="AE9" s="6">
        <f ca="1">'Working capital'!AE$17</f>
        <v>-50748.023893696409</v>
      </c>
      <c r="AF9" s="6">
        <f ca="1">'Working capital'!AF$17</f>
        <v>-53841.02748711795</v>
      </c>
      <c r="AG9" s="6">
        <f ca="1">'Working capital'!AG$17</f>
        <v>-57262.530998595284</v>
      </c>
      <c r="AH9" s="6">
        <f ca="1">'Working capital'!AH$17</f>
        <v>-60871.474817066453</v>
      </c>
      <c r="AI9" s="6">
        <f ca="1">'Working capital'!AI$17</f>
        <v>-64372.968215230452</v>
      </c>
      <c r="AJ9" s="6">
        <f ca="1">'Working capital'!AJ$17</f>
        <v>-68443.593736081995</v>
      </c>
      <c r="AK9" s="6">
        <f ca="1">'Working capital'!AK$17</f>
        <v>-72649.049802923095</v>
      </c>
      <c r="AL9" s="6">
        <f ca="1">'Working capital'!AL$17</f>
        <v>-77257.320989709609</v>
      </c>
      <c r="AM9" s="6">
        <f ca="1">'Working capital'!AM$17</f>
        <v>-81559.125483253723</v>
      </c>
      <c r="AN9" s="6">
        <f ca="1">'Working capital'!AN$17</f>
        <v>-86260.422965514386</v>
      </c>
      <c r="AO9" s="6">
        <f ca="1">'Working capital'!AO$17</f>
        <v>-91243.696664386618</v>
      </c>
      <c r="AP9" s="6">
        <f ca="1">'Working capital'!AP$17</f>
        <v>-96350.398728555461</v>
      </c>
      <c r="AQ9" s="6">
        <f ca="1">'Working capital'!AQ$17</f>
        <v>-101934.50173095023</v>
      </c>
      <c r="AR9" s="6">
        <f ca="1">'Working capital'!AR$17</f>
        <v>-107659.30260370653</v>
      </c>
      <c r="AS9" s="6">
        <f ca="1">'Working capital'!AS$17</f>
        <v>-113965.60777262923</v>
      </c>
      <c r="AT9" s="6">
        <f ca="1">'Working capital'!AT$17</f>
        <v>-120603.7031165206</v>
      </c>
      <c r="AU9" s="6">
        <f ca="1">'Working capital'!AU$17</f>
        <v>-126950.4617339753</v>
      </c>
      <c r="AV9" s="6">
        <f ca="1">'Working capital'!AV$17</f>
        <v>-134363.39549674926</v>
      </c>
      <c r="AW9" s="6">
        <f ca="1">'Working capital'!AW$17</f>
        <v>-141963.22781333351</v>
      </c>
      <c r="AX9" s="6">
        <f ca="1">'Working capital'!AX$17</f>
        <v>-150275.36180272425</v>
      </c>
      <c r="AY9" s="6">
        <f ca="1">'Working capital'!AY$17</f>
        <v>-158797.07129807177</v>
      </c>
      <c r="AZ9" s="6">
        <f ca="1">'Working capital'!AZ$17</f>
        <v>-168115.85547113037</v>
      </c>
      <c r="BA9" s="6">
        <f ca="1">'Working capital'!BA$17</f>
        <v>-177994.54463229189</v>
      </c>
      <c r="BB9" s="6">
        <f ca="1">'Working capital'!BB$17</f>
        <v>-188122.38248983806</v>
      </c>
      <c r="BC9" s="6">
        <f ca="1">'Working capital'!BC$17</f>
        <v>-199198.9393674024</v>
      </c>
      <c r="BD9" s="6">
        <f ca="1">'Working capital'!BD$17</f>
        <v>-210557.08675557337</v>
      </c>
      <c r="BE9" s="6">
        <f ca="1">'Working capital'!BE$17</f>
        <v>-223060.43043574004</v>
      </c>
      <c r="BF9" s="6">
        <f ca="1">'Working capital'!BF$17</f>
        <v>-236237.14661272438</v>
      </c>
      <c r="BG9" s="6">
        <f ca="1">'Working capital'!BG$17</f>
        <v>-248835.51655060786</v>
      </c>
      <c r="BH9" s="6">
        <f ca="1">'Working capital'!BH$17</f>
        <v>-263560.05508237384</v>
      </c>
      <c r="BI9" s="6">
        <f ca="1">'Working capital'!BI$17</f>
        <v>-278658.52596691455</v>
      </c>
      <c r="BJ9" s="6">
        <f ca="1">'Working capital'!BJ$17</f>
        <v>-295175.43123095535</v>
      </c>
      <c r="BK9" s="6">
        <f ca="1">'Working capital'!BK$17</f>
        <v>-312113.77093373984</v>
      </c>
      <c r="BL9" s="6">
        <f ca="1">'Working capital'!BL$17</f>
        <v>-330644.39152619574</v>
      </c>
      <c r="BM9" s="6">
        <f ca="1">'Working capital'!BM$17</f>
        <v>-350290.81526687264</v>
      </c>
      <c r="BN9" s="6">
        <f ca="1">'Working capital'!BN$17</f>
        <v>-370433.61185177986</v>
      </c>
      <c r="BO9" s="6">
        <f ca="1">'Working capital'!BO$17</f>
        <v>-392476.32222006354</v>
      </c>
      <c r="BP9" s="6">
        <f ca="1">'Working capital'!BP$17</f>
        <v>-415076.07244753663</v>
      </c>
      <c r="BQ9" s="6">
        <f ca="1">'Working capital'!BQ$17</f>
        <v>-439283.2047246162</v>
      </c>
    </row>
    <row r="10" spans="1:69">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Financials!J$19</f>
        <v>0</v>
      </c>
      <c r="K10" s="6">
        <f>Financials!K$19</f>
        <v>0</v>
      </c>
      <c r="L10" s="6">
        <f>Financials!L$19</f>
        <v>0</v>
      </c>
      <c r="M10" s="6">
        <f>Financials!M$19</f>
        <v>0</v>
      </c>
      <c r="N10" s="6">
        <f>Financials!N$19</f>
        <v>0</v>
      </c>
      <c r="O10" s="6">
        <f>Financials!O$19</f>
        <v>0</v>
      </c>
      <c r="P10" s="6">
        <f>Financials!P$19</f>
        <v>0</v>
      </c>
      <c r="Q10" s="6">
        <f>Financials!Q$19</f>
        <v>0</v>
      </c>
      <c r="R10" s="6">
        <f>Financials!R$19</f>
        <v>0</v>
      </c>
      <c r="S10" s="6">
        <f>Financials!S$19</f>
        <v>0</v>
      </c>
      <c r="T10" s="6">
        <f>Financials!T$19</f>
        <v>0</v>
      </c>
      <c r="U10" s="6">
        <f>Financials!U$19</f>
        <v>0</v>
      </c>
      <c r="V10" s="6">
        <f>Financials!V$19</f>
        <v>0</v>
      </c>
      <c r="W10" s="6">
        <f>Financials!W$19</f>
        <v>0</v>
      </c>
      <c r="X10" s="6">
        <f>Financials!X$19</f>
        <v>0</v>
      </c>
      <c r="Y10" s="6">
        <f>Financials!Y$19</f>
        <v>0</v>
      </c>
      <c r="Z10" s="6">
        <f>Financials!Z$19</f>
        <v>0</v>
      </c>
      <c r="AA10" s="6">
        <f>Financials!AA$19</f>
        <v>0</v>
      </c>
      <c r="AB10" s="6">
        <f>Financials!AB$19</f>
        <v>0</v>
      </c>
      <c r="AC10" s="6">
        <f>Financials!AC$19</f>
        <v>0</v>
      </c>
      <c r="AD10" s="6">
        <f>Financials!AD$19</f>
        <v>0</v>
      </c>
      <c r="AE10" s="6">
        <f>Financials!AE$19</f>
        <v>0</v>
      </c>
      <c r="AF10" s="6">
        <f>Financials!AF$19</f>
        <v>0</v>
      </c>
      <c r="AG10" s="6">
        <f>Financials!AG$19</f>
        <v>0</v>
      </c>
      <c r="AH10" s="6">
        <f>Financials!AH$19</f>
        <v>0</v>
      </c>
      <c r="AI10" s="6">
        <f>Financials!AI$19</f>
        <v>0</v>
      </c>
      <c r="AJ10" s="6">
        <f>Financials!AJ$19</f>
        <v>0</v>
      </c>
      <c r="AK10" s="6">
        <f>Financials!AK$19</f>
        <v>0</v>
      </c>
      <c r="AL10" s="6">
        <f>Financials!AL$19</f>
        <v>0</v>
      </c>
      <c r="AM10" s="6">
        <f>Financials!AM$19</f>
        <v>0</v>
      </c>
      <c r="AN10" s="6">
        <f>Financials!AN$19</f>
        <v>0</v>
      </c>
      <c r="AO10" s="6">
        <f>Financials!AO$19</f>
        <v>0</v>
      </c>
      <c r="AP10" s="6">
        <f>Financials!AP$19</f>
        <v>0</v>
      </c>
      <c r="AQ10" s="6">
        <f>Financials!AQ$19</f>
        <v>0</v>
      </c>
      <c r="AR10" s="6">
        <f>Financials!AR$19</f>
        <v>0</v>
      </c>
      <c r="AS10" s="6">
        <f>Financials!AS$19</f>
        <v>0</v>
      </c>
      <c r="AT10" s="6">
        <f>Financials!AT$19</f>
        <v>0</v>
      </c>
      <c r="AU10" s="6">
        <f>Financials!AU$19</f>
        <v>0</v>
      </c>
      <c r="AV10" s="6">
        <f>Financials!AV$19</f>
        <v>0</v>
      </c>
      <c r="AW10" s="6">
        <f>Financials!AW$19</f>
        <v>0</v>
      </c>
      <c r="AX10" s="6">
        <f>Financials!AX$19</f>
        <v>0</v>
      </c>
      <c r="AY10" s="6">
        <f>Financials!AY$19</f>
        <v>0</v>
      </c>
      <c r="AZ10" s="6">
        <f>Financials!AZ$19</f>
        <v>0</v>
      </c>
      <c r="BA10" s="6">
        <f>Financials!BA$19</f>
        <v>0</v>
      </c>
      <c r="BB10" s="6">
        <f>Financials!BB$19</f>
        <v>0</v>
      </c>
      <c r="BC10" s="6">
        <f>Financials!BC$19</f>
        <v>0</v>
      </c>
      <c r="BD10" s="6">
        <f>Financials!BD$19</f>
        <v>0</v>
      </c>
      <c r="BE10" s="6">
        <f>Financials!BE$19</f>
        <v>0</v>
      </c>
      <c r="BF10" s="6">
        <f>Financials!BF$19</f>
        <v>0</v>
      </c>
      <c r="BG10" s="6">
        <f>Financials!BG$19</f>
        <v>0</v>
      </c>
      <c r="BH10" s="6">
        <f>Financials!BH$19</f>
        <v>0</v>
      </c>
      <c r="BI10" s="6">
        <f>Financials!BI$19</f>
        <v>0</v>
      </c>
      <c r="BJ10" s="6">
        <f>Financials!BJ$19</f>
        <v>0</v>
      </c>
      <c r="BK10" s="6">
        <f>Financials!BK$19</f>
        <v>0</v>
      </c>
      <c r="BL10" s="6">
        <f>Financials!BL$19</f>
        <v>0</v>
      </c>
      <c r="BM10" s="6">
        <f>Financials!BM$19</f>
        <v>0</v>
      </c>
      <c r="BN10" s="6">
        <f>Financials!BN$19</f>
        <v>0</v>
      </c>
      <c r="BO10" s="6">
        <f>Financials!BO$19</f>
        <v>0</v>
      </c>
      <c r="BP10" s="6">
        <f>Financials!BP$19</f>
        <v>0</v>
      </c>
      <c r="BQ10" s="6">
        <f>Financials!BQ$19</f>
        <v>0</v>
      </c>
    </row>
    <row r="11" spans="1:69">
      <c r="E11" s="10" t="s">
        <v>109</v>
      </c>
      <c r="F11" s="26"/>
      <c r="G11" s="10"/>
      <c r="H11" s="35">
        <f ca="1" xml:space="preserve"> SUM( J11:BQ11 )</f>
        <v>-4701034.4409578498</v>
      </c>
      <c r="I11" s="26"/>
      <c r="J11" s="10">
        <f t="shared" ref="J11:BQ11" ca="1" si="0" xml:space="preserve"> SUM( J8:J10 )</f>
        <v>0</v>
      </c>
      <c r="K11" s="10">
        <f t="shared" ca="1" si="0"/>
        <v>-15000</v>
      </c>
      <c r="L11" s="10">
        <f t="shared" ca="1" si="0"/>
        <v>-15909.560782921979</v>
      </c>
      <c r="M11" s="10">
        <f t="shared" ca="1" si="0"/>
        <v>-16842.260550275496</v>
      </c>
      <c r="N11" s="10">
        <f t="shared" ca="1" si="0"/>
        <v>-17863.531196427797</v>
      </c>
      <c r="O11" s="10">
        <f t="shared" ca="1" si="0"/>
        <v>-18719.532246224415</v>
      </c>
      <c r="P11" s="10">
        <f t="shared" ca="1" si="0"/>
        <v>-19770.607442214099</v>
      </c>
      <c r="Q11" s="10">
        <f t="shared" ca="1" si="0"/>
        <v>-20833.840418716609</v>
      </c>
      <c r="R11" s="10">
        <f t="shared" ca="1" si="0"/>
        <v>-21870.638912858121</v>
      </c>
      <c r="S11" s="10">
        <f t="shared" ca="1" si="0"/>
        <v>-22911.121064078528</v>
      </c>
      <c r="T11" s="10">
        <f t="shared" ca="1" si="0"/>
        <v>-23833.343557521723</v>
      </c>
      <c r="U11" s="10">
        <f t="shared" ca="1" si="0"/>
        <v>-24639.920136488578</v>
      </c>
      <c r="V11" s="10">
        <f t="shared" ca="1" si="0"/>
        <v>-25176.097879054716</v>
      </c>
      <c r="W11" s="10">
        <f t="shared" ca="1" si="0"/>
        <v>-25103.98848</v>
      </c>
      <c r="X11" s="10">
        <f t="shared" ca="1" si="0"/>
        <v>-24502.725216093102</v>
      </c>
      <c r="Y11" s="10">
        <f t="shared" ca="1" si="0"/>
        <v>-22675.982942496114</v>
      </c>
      <c r="Z11" s="10">
        <f t="shared" ca="1" si="0"/>
        <v>-19209.245620968799</v>
      </c>
      <c r="AA11" s="10">
        <f t="shared" ca="1" si="0"/>
        <v>-19657.531103506812</v>
      </c>
      <c r="AB11" s="10">
        <f t="shared" ca="1" si="0"/>
        <v>-20113.143347801797</v>
      </c>
      <c r="AC11" s="10">
        <f t="shared" ca="1" si="0"/>
        <v>-20554.517134269885</v>
      </c>
      <c r="AD11" s="10">
        <f t="shared" ca="1" si="0"/>
        <v>-20847.146208782502</v>
      </c>
      <c r="AE11" s="10">
        <f t="shared" ca="1" si="0"/>
        <v>-21146.704243696411</v>
      </c>
      <c r="AF11" s="10">
        <f t="shared" ca="1" si="0"/>
        <v>-21285.95088711795</v>
      </c>
      <c r="AG11" s="10">
        <f t="shared" ca="1" si="0"/>
        <v>-21434.946698595282</v>
      </c>
      <c r="AH11" s="10">
        <f t="shared" ca="1" si="0"/>
        <v>-21473.882117066445</v>
      </c>
      <c r="AI11" s="10">
        <f t="shared" ca="1" si="0"/>
        <v>-21022.866215230453</v>
      </c>
      <c r="AJ11" s="10">
        <f t="shared" ca="1" si="0"/>
        <v>-20758.481536081992</v>
      </c>
      <c r="AK11" s="10">
        <f t="shared" ca="1" si="0"/>
        <v>-20203.926402923091</v>
      </c>
      <c r="AL11" s="10">
        <f t="shared" ca="1" si="0"/>
        <v>-19563.435239709608</v>
      </c>
      <c r="AM11" s="10">
        <f t="shared" ca="1" si="0"/>
        <v>-22717.737033253725</v>
      </c>
      <c r="AN11" s="10">
        <f t="shared" ca="1" si="0"/>
        <v>-26250.281765514381</v>
      </c>
      <c r="AO11" s="10">
        <f t="shared" ca="1" si="0"/>
        <v>-30022.302614386615</v>
      </c>
      <c r="AP11" s="10">
        <f t="shared" ca="1" si="0"/>
        <v>-33917.751828555469</v>
      </c>
      <c r="AQ11" s="10">
        <f t="shared" ca="1" si="0"/>
        <v>-38248.101880950235</v>
      </c>
      <c r="AR11" s="10">
        <f t="shared" ca="1" si="0"/>
        <v>-42697.89975370653</v>
      </c>
      <c r="AS11" s="10">
        <f t="shared" ca="1" si="0"/>
        <v>-47707.95187262923</v>
      </c>
      <c r="AT11" s="10">
        <f t="shared" ca="1" si="0"/>
        <v>-53007.294066520597</v>
      </c>
      <c r="AU11" s="10">
        <f t="shared" ca="1" si="0"/>
        <v>-58015.299533975311</v>
      </c>
      <c r="AV11" s="10">
        <f t="shared" ca="1" si="0"/>
        <v>-64046.980046749246</v>
      </c>
      <c r="AW11" s="10">
        <f t="shared" ca="1" si="0"/>
        <v>-70244.309063333494</v>
      </c>
      <c r="AX11" s="10">
        <f t="shared" ca="1" si="0"/>
        <v>-77111.439652724235</v>
      </c>
      <c r="AY11" s="10">
        <f t="shared" ca="1" si="0"/>
        <v>-84166.895698071763</v>
      </c>
      <c r="AZ11" s="10">
        <f t="shared" ca="1" si="0"/>
        <v>-91998.176371130379</v>
      </c>
      <c r="BA11" s="10">
        <f t="shared" ca="1" si="0"/>
        <v>-100346.86193229188</v>
      </c>
      <c r="BB11" s="10">
        <f t="shared" ca="1" si="0"/>
        <v>-108923.44613983807</v>
      </c>
      <c r="BC11" s="10">
        <f t="shared" ca="1" si="0"/>
        <v>-118427.4993174024</v>
      </c>
      <c r="BD11" s="10">
        <f t="shared" ca="1" si="0"/>
        <v>-128170.64290557338</v>
      </c>
      <c r="BE11" s="10">
        <f t="shared" ca="1" si="0"/>
        <v>-139016.48268574005</v>
      </c>
      <c r="BF11" s="10">
        <f t="shared" ca="1" si="0"/>
        <v>-150514.44491272437</v>
      </c>
      <c r="BG11" s="10">
        <f t="shared" ca="1" si="0"/>
        <v>-161391.56080060784</v>
      </c>
      <c r="BH11" s="10">
        <f t="shared" ca="1" si="0"/>
        <v>-174373.59523237386</v>
      </c>
      <c r="BI11" s="10">
        <f t="shared" ca="1" si="0"/>
        <v>-187687.06191691454</v>
      </c>
      <c r="BJ11" s="10">
        <f t="shared" ca="1" si="0"/>
        <v>-202397.71293095534</v>
      </c>
      <c r="BK11" s="10">
        <f t="shared" ca="1" si="0"/>
        <v>-217466.04823373983</v>
      </c>
      <c r="BL11" s="10">
        <f t="shared" ca="1" si="0"/>
        <v>-234105.41437619575</v>
      </c>
      <c r="BM11" s="10">
        <f t="shared" ca="1" si="0"/>
        <v>-251818.08356687264</v>
      </c>
      <c r="BN11" s="10">
        <f t="shared" ca="1" si="0"/>
        <v>-270005.87555177987</v>
      </c>
      <c r="BO11" s="10">
        <f t="shared" ca="1" si="0"/>
        <v>-290029.83117006352</v>
      </c>
      <c r="BP11" s="10">
        <f t="shared" ca="1" si="0"/>
        <v>-310589.57659753662</v>
      </c>
      <c r="BQ11" s="10">
        <f t="shared" ca="1" si="0"/>
        <v>-332692.95392461622</v>
      </c>
    </row>
    <row r="13" spans="1:69">
      <c r="E13" s="15" t="str">
        <f xml:space="preserve"> InpS!E$14</f>
        <v>Capex</v>
      </c>
      <c r="F13" s="15">
        <f xml:space="preserve"> InpS!F$14</f>
        <v>0</v>
      </c>
      <c r="G13" s="15" t="str">
        <f xml:space="preserve"> InpS!G$14</f>
        <v>GBP</v>
      </c>
      <c r="H13" s="31">
        <f xml:space="preserve"> InpS!H$14</f>
        <v>0</v>
      </c>
      <c r="I13" s="15">
        <f xml:space="preserve"> InpS!I$14</f>
        <v>0</v>
      </c>
      <c r="J13" s="6">
        <f xml:space="preserve"> InpS!J$14</f>
        <v>0</v>
      </c>
      <c r="K13" s="6">
        <f xml:space="preserve"> InpS!K$14</f>
        <v>0</v>
      </c>
      <c r="L13" s="6">
        <f xml:space="preserve"> InpS!L$14</f>
        <v>0</v>
      </c>
      <c r="M13" s="6">
        <f xml:space="preserve"> InpS!M$14</f>
        <v>0</v>
      </c>
      <c r="N13" s="6">
        <f xml:space="preserve"> InpS!N$14</f>
        <v>0</v>
      </c>
      <c r="O13" s="6">
        <f xml:space="preserve"> InpS!O$14</f>
        <v>0</v>
      </c>
      <c r="P13" s="6">
        <f xml:space="preserve"> InpS!P$14</f>
        <v>0</v>
      </c>
      <c r="Q13" s="6">
        <f xml:space="preserve"> InpS!Q$14</f>
        <v>0</v>
      </c>
      <c r="R13" s="6">
        <f xml:space="preserve"> InpS!R$14</f>
        <v>0</v>
      </c>
      <c r="S13" s="6">
        <f xml:space="preserve"> InpS!S$14</f>
        <v>0</v>
      </c>
      <c r="T13" s="6">
        <f xml:space="preserve"> InpS!T$14</f>
        <v>0</v>
      </c>
      <c r="U13" s="6">
        <f xml:space="preserve"> InpS!U$14</f>
        <v>0</v>
      </c>
      <c r="V13" s="6">
        <f xml:space="preserve"> InpS!V$14</f>
        <v>0</v>
      </c>
      <c r="W13" s="6">
        <f xml:space="preserve"> InpS!W$14</f>
        <v>0</v>
      </c>
      <c r="X13" s="6">
        <f xml:space="preserve"> InpS!X$14</f>
        <v>0</v>
      </c>
      <c r="Y13" s="6">
        <f xml:space="preserve"> InpS!Y$14</f>
        <v>0</v>
      </c>
      <c r="Z13" s="6">
        <f xml:space="preserve"> InpS!Z$14</f>
        <v>0</v>
      </c>
      <c r="AA13" s="6">
        <f xml:space="preserve"> InpS!AA$14</f>
        <v>0</v>
      </c>
      <c r="AB13" s="6">
        <f xml:space="preserve"> InpS!AB$14</f>
        <v>0</v>
      </c>
      <c r="AC13" s="6">
        <f xml:space="preserve"> InpS!AC$14</f>
        <v>0</v>
      </c>
      <c r="AD13" s="6">
        <f xml:space="preserve"> InpS!AD$14</f>
        <v>0</v>
      </c>
      <c r="AE13" s="6">
        <f xml:space="preserve"> InpS!AE$14</f>
        <v>0</v>
      </c>
      <c r="AF13" s="6">
        <f xml:space="preserve"> InpS!AF$14</f>
        <v>0</v>
      </c>
      <c r="AG13" s="6">
        <f xml:space="preserve"> InpS!AG$14</f>
        <v>0</v>
      </c>
      <c r="AH13" s="6">
        <f xml:space="preserve"> InpS!AH$14</f>
        <v>0</v>
      </c>
      <c r="AI13" s="6">
        <f xml:space="preserve"> InpS!AI$14</f>
        <v>0</v>
      </c>
      <c r="AJ13" s="6">
        <f xml:space="preserve"> InpS!AJ$14</f>
        <v>0</v>
      </c>
      <c r="AK13" s="6">
        <f xml:space="preserve"> InpS!AK$14</f>
        <v>0</v>
      </c>
      <c r="AL13" s="6">
        <f xml:space="preserve"> InpS!AL$14</f>
        <v>0</v>
      </c>
      <c r="AM13" s="6">
        <f xml:space="preserve"> InpS!AM$14</f>
        <v>0</v>
      </c>
      <c r="AN13" s="6">
        <f xml:space="preserve"> InpS!AN$14</f>
        <v>0</v>
      </c>
      <c r="AO13" s="6">
        <f xml:space="preserve"> InpS!AO$14</f>
        <v>0</v>
      </c>
      <c r="AP13" s="6">
        <f xml:space="preserve"> InpS!AP$14</f>
        <v>0</v>
      </c>
      <c r="AQ13" s="6">
        <f xml:space="preserve"> InpS!AQ$14</f>
        <v>0</v>
      </c>
      <c r="AR13" s="6">
        <f xml:space="preserve"> InpS!AR$14</f>
        <v>0</v>
      </c>
      <c r="AS13" s="6">
        <f xml:space="preserve"> InpS!AS$14</f>
        <v>0</v>
      </c>
      <c r="AT13" s="6">
        <f xml:space="preserve"> InpS!AT$14</f>
        <v>0</v>
      </c>
      <c r="AU13" s="6">
        <f xml:space="preserve"> InpS!AU$14</f>
        <v>0</v>
      </c>
      <c r="AV13" s="6">
        <f xml:space="preserve"> InpS!AV$14</f>
        <v>0</v>
      </c>
      <c r="AW13" s="6">
        <f xml:space="preserve"> InpS!AW$14</f>
        <v>0</v>
      </c>
      <c r="AX13" s="6">
        <f xml:space="preserve"> InpS!AX$14</f>
        <v>0</v>
      </c>
      <c r="AY13" s="6">
        <f xml:space="preserve"> InpS!AY$14</f>
        <v>0</v>
      </c>
      <c r="AZ13" s="6">
        <f xml:space="preserve"> InpS!AZ$14</f>
        <v>0</v>
      </c>
      <c r="BA13" s="6">
        <f xml:space="preserve"> InpS!BA$14</f>
        <v>0</v>
      </c>
      <c r="BB13" s="6">
        <f xml:space="preserve"> InpS!BB$14</f>
        <v>0</v>
      </c>
      <c r="BC13" s="6">
        <f xml:space="preserve"> InpS!BC$14</f>
        <v>0</v>
      </c>
      <c r="BD13" s="6">
        <f xml:space="preserve"> InpS!BD$14</f>
        <v>0</v>
      </c>
      <c r="BE13" s="6">
        <f xml:space="preserve"> InpS!BE$14</f>
        <v>0</v>
      </c>
      <c r="BF13" s="6">
        <f xml:space="preserve"> InpS!BF$14</f>
        <v>0</v>
      </c>
      <c r="BG13" s="6">
        <f xml:space="preserve"> InpS!BG$14</f>
        <v>0</v>
      </c>
      <c r="BH13" s="6">
        <f xml:space="preserve"> InpS!BH$14</f>
        <v>0</v>
      </c>
      <c r="BI13" s="6">
        <f xml:space="preserve"> InpS!BI$14</f>
        <v>0</v>
      </c>
      <c r="BJ13" s="6">
        <f xml:space="preserve"> InpS!BJ$14</f>
        <v>0</v>
      </c>
      <c r="BK13" s="6">
        <f xml:space="preserve"> InpS!BK$14</f>
        <v>0</v>
      </c>
      <c r="BL13" s="6">
        <f xml:space="preserve"> InpS!BL$14</f>
        <v>0</v>
      </c>
      <c r="BM13" s="6">
        <f xml:space="preserve"> InpS!BM$14</f>
        <v>0</v>
      </c>
      <c r="BN13" s="6">
        <f xml:space="preserve"> InpS!BN$14</f>
        <v>0</v>
      </c>
      <c r="BO13" s="6">
        <f xml:space="preserve"> InpS!BO$14</f>
        <v>0</v>
      </c>
      <c r="BP13" s="6">
        <f xml:space="preserve"> InpS!BP$14</f>
        <v>0</v>
      </c>
      <c r="BQ13" s="6">
        <f xml:space="preserve"> InpS!BQ$14</f>
        <v>0</v>
      </c>
    </row>
    <row r="14" spans="1:69">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InpS!J$17</f>
        <v>0</v>
      </c>
      <c r="K14" s="6">
        <f xml:space="preserve"> InpS!K$17</f>
        <v>0</v>
      </c>
      <c r="L14" s="6">
        <f xml:space="preserve"> InpS!L$17</f>
        <v>0</v>
      </c>
      <c r="M14" s="6">
        <f xml:space="preserve"> InpS!M$17</f>
        <v>0</v>
      </c>
      <c r="N14" s="6">
        <f xml:space="preserve"> InpS!N$17</f>
        <v>0</v>
      </c>
      <c r="O14" s="6">
        <f xml:space="preserve"> InpS!O$17</f>
        <v>0</v>
      </c>
      <c r="P14" s="6">
        <f xml:space="preserve"> InpS!P$17</f>
        <v>0</v>
      </c>
      <c r="Q14" s="6">
        <f xml:space="preserve"> InpS!Q$17</f>
        <v>0</v>
      </c>
      <c r="R14" s="6">
        <f xml:space="preserve"> InpS!R$17</f>
        <v>0</v>
      </c>
      <c r="S14" s="6">
        <f xml:space="preserve"> InpS!S$17</f>
        <v>0</v>
      </c>
      <c r="T14" s="6">
        <f xml:space="preserve"> InpS!T$17</f>
        <v>0</v>
      </c>
      <c r="U14" s="6">
        <f xml:space="preserve"> InpS!U$17</f>
        <v>0</v>
      </c>
      <c r="V14" s="6">
        <f xml:space="preserve"> InpS!V$17</f>
        <v>0</v>
      </c>
      <c r="W14" s="6">
        <f xml:space="preserve"> InpS!W$17</f>
        <v>0</v>
      </c>
      <c r="X14" s="6">
        <f xml:space="preserve"> InpS!X$17</f>
        <v>0</v>
      </c>
      <c r="Y14" s="6">
        <f xml:space="preserve"> InpS!Y$17</f>
        <v>0</v>
      </c>
      <c r="Z14" s="6">
        <f xml:space="preserve"> InpS!Z$17</f>
        <v>0</v>
      </c>
      <c r="AA14" s="6">
        <f xml:space="preserve"> InpS!AA$17</f>
        <v>0</v>
      </c>
      <c r="AB14" s="6">
        <f xml:space="preserve"> InpS!AB$17</f>
        <v>0</v>
      </c>
      <c r="AC14" s="6">
        <f xml:space="preserve"> InpS!AC$17</f>
        <v>0</v>
      </c>
      <c r="AD14" s="6">
        <f xml:space="preserve"> InpS!AD$17</f>
        <v>0</v>
      </c>
      <c r="AE14" s="6">
        <f xml:space="preserve"> InpS!AE$17</f>
        <v>0</v>
      </c>
      <c r="AF14" s="6">
        <f xml:space="preserve"> InpS!AF$17</f>
        <v>0</v>
      </c>
      <c r="AG14" s="6">
        <f xml:space="preserve"> InpS!AG$17</f>
        <v>0</v>
      </c>
      <c r="AH14" s="6">
        <f xml:space="preserve"> InpS!AH$17</f>
        <v>0</v>
      </c>
      <c r="AI14" s="6">
        <f xml:space="preserve"> InpS!AI$17</f>
        <v>0</v>
      </c>
      <c r="AJ14" s="6">
        <f xml:space="preserve"> InpS!AJ$17</f>
        <v>0</v>
      </c>
      <c r="AK14" s="6">
        <f xml:space="preserve"> InpS!AK$17</f>
        <v>0</v>
      </c>
      <c r="AL14" s="6">
        <f xml:space="preserve"> InpS!AL$17</f>
        <v>0</v>
      </c>
      <c r="AM14" s="6">
        <f xml:space="preserve"> InpS!AM$17</f>
        <v>0</v>
      </c>
      <c r="AN14" s="6">
        <f xml:space="preserve"> InpS!AN$17</f>
        <v>0</v>
      </c>
      <c r="AO14" s="6">
        <f xml:space="preserve"> InpS!AO$17</f>
        <v>0</v>
      </c>
      <c r="AP14" s="6">
        <f xml:space="preserve"> InpS!AP$17</f>
        <v>0</v>
      </c>
      <c r="AQ14" s="6">
        <f xml:space="preserve"> InpS!AQ$17</f>
        <v>0</v>
      </c>
      <c r="AR14" s="6">
        <f xml:space="preserve"> InpS!AR$17</f>
        <v>0</v>
      </c>
      <c r="AS14" s="6">
        <f xml:space="preserve"> InpS!AS$17</f>
        <v>0</v>
      </c>
      <c r="AT14" s="6">
        <f xml:space="preserve"> InpS!AT$17</f>
        <v>0</v>
      </c>
      <c r="AU14" s="6">
        <f xml:space="preserve"> InpS!AU$17</f>
        <v>0</v>
      </c>
      <c r="AV14" s="6">
        <f xml:space="preserve"> InpS!AV$17</f>
        <v>0</v>
      </c>
      <c r="AW14" s="6">
        <f xml:space="preserve"> InpS!AW$17</f>
        <v>0</v>
      </c>
      <c r="AX14" s="6">
        <f xml:space="preserve"> InpS!AX$17</f>
        <v>0</v>
      </c>
      <c r="AY14" s="6">
        <f xml:space="preserve"> InpS!AY$17</f>
        <v>0</v>
      </c>
      <c r="AZ14" s="6">
        <f xml:space="preserve"> InpS!AZ$17</f>
        <v>0</v>
      </c>
      <c r="BA14" s="6">
        <f xml:space="preserve"> InpS!BA$17</f>
        <v>0</v>
      </c>
      <c r="BB14" s="6">
        <f xml:space="preserve"> InpS!BB$17</f>
        <v>0</v>
      </c>
      <c r="BC14" s="6">
        <f xml:space="preserve"> InpS!BC$17</f>
        <v>0</v>
      </c>
      <c r="BD14" s="6">
        <f xml:space="preserve"> InpS!BD$17</f>
        <v>0</v>
      </c>
      <c r="BE14" s="6">
        <f xml:space="preserve"> InpS!BE$17</f>
        <v>0</v>
      </c>
      <c r="BF14" s="6">
        <f xml:space="preserve"> InpS!BF$17</f>
        <v>0</v>
      </c>
      <c r="BG14" s="6">
        <f xml:space="preserve"> InpS!BG$17</f>
        <v>0</v>
      </c>
      <c r="BH14" s="6">
        <f xml:space="preserve"> InpS!BH$17</f>
        <v>0</v>
      </c>
      <c r="BI14" s="6">
        <f xml:space="preserve"> InpS!BI$17</f>
        <v>0</v>
      </c>
      <c r="BJ14" s="6">
        <f xml:space="preserve"> InpS!BJ$17</f>
        <v>0</v>
      </c>
      <c r="BK14" s="6">
        <f xml:space="preserve"> InpS!BK$17</f>
        <v>0</v>
      </c>
      <c r="BL14" s="6">
        <f xml:space="preserve"> InpS!BL$17</f>
        <v>0</v>
      </c>
      <c r="BM14" s="6">
        <f xml:space="preserve"> InpS!BM$17</f>
        <v>0</v>
      </c>
      <c r="BN14" s="6">
        <f xml:space="preserve"> InpS!BN$17</f>
        <v>0</v>
      </c>
      <c r="BO14" s="6">
        <f xml:space="preserve"> InpS!BO$17</f>
        <v>0</v>
      </c>
      <c r="BP14" s="6">
        <f xml:space="preserve"> InpS!BP$17</f>
        <v>0</v>
      </c>
      <c r="BQ14" s="6">
        <f xml:space="preserve"> InpS!BQ$17</f>
        <v>0</v>
      </c>
    </row>
    <row r="15" spans="1:69">
      <c r="E15" s="10" t="s">
        <v>157</v>
      </c>
      <c r="F15" s="26"/>
      <c r="G15" s="10"/>
      <c r="H15" s="35">
        <f ca="1" xml:space="preserve"> SUM( J15:BQ15 )</f>
        <v>-4701034.4409578498</v>
      </c>
      <c r="I15" s="26"/>
      <c r="J15" s="10">
        <f t="shared" ref="J15:BQ15" ca="1" si="1" xml:space="preserve"> J11 + SUM( J13:J14 )</f>
        <v>0</v>
      </c>
      <c r="K15" s="10">
        <f t="shared" ca="1" si="1"/>
        <v>-15000</v>
      </c>
      <c r="L15" s="10">
        <f t="shared" ca="1" si="1"/>
        <v>-15909.560782921979</v>
      </c>
      <c r="M15" s="10">
        <f t="shared" ca="1" si="1"/>
        <v>-16842.260550275496</v>
      </c>
      <c r="N15" s="10">
        <f t="shared" ca="1" si="1"/>
        <v>-17863.531196427797</v>
      </c>
      <c r="O15" s="10">
        <f t="shared" ca="1" si="1"/>
        <v>-18719.532246224415</v>
      </c>
      <c r="P15" s="10">
        <f t="shared" ca="1" si="1"/>
        <v>-19770.607442214099</v>
      </c>
      <c r="Q15" s="10">
        <f t="shared" ca="1" si="1"/>
        <v>-20833.840418716609</v>
      </c>
      <c r="R15" s="10">
        <f t="shared" ca="1" si="1"/>
        <v>-21870.638912858121</v>
      </c>
      <c r="S15" s="10">
        <f t="shared" ca="1" si="1"/>
        <v>-22911.121064078528</v>
      </c>
      <c r="T15" s="10">
        <f t="shared" ca="1" si="1"/>
        <v>-23833.343557521723</v>
      </c>
      <c r="U15" s="10">
        <f t="shared" ca="1" si="1"/>
        <v>-24639.920136488578</v>
      </c>
      <c r="V15" s="10">
        <f t="shared" ca="1" si="1"/>
        <v>-25176.097879054716</v>
      </c>
      <c r="W15" s="10">
        <f t="shared" ca="1" si="1"/>
        <v>-25103.98848</v>
      </c>
      <c r="X15" s="10">
        <f t="shared" ca="1" si="1"/>
        <v>-24502.725216093102</v>
      </c>
      <c r="Y15" s="10">
        <f t="shared" ca="1" si="1"/>
        <v>-22675.982942496114</v>
      </c>
      <c r="Z15" s="10">
        <f t="shared" ca="1" si="1"/>
        <v>-19209.245620968799</v>
      </c>
      <c r="AA15" s="10">
        <f t="shared" ca="1" si="1"/>
        <v>-19657.531103506812</v>
      </c>
      <c r="AB15" s="10">
        <f t="shared" ca="1" si="1"/>
        <v>-20113.143347801797</v>
      </c>
      <c r="AC15" s="10">
        <f t="shared" ca="1" si="1"/>
        <v>-20554.517134269885</v>
      </c>
      <c r="AD15" s="10">
        <f t="shared" ca="1" si="1"/>
        <v>-20847.146208782502</v>
      </c>
      <c r="AE15" s="10">
        <f t="shared" ca="1" si="1"/>
        <v>-21146.704243696411</v>
      </c>
      <c r="AF15" s="10">
        <f t="shared" ca="1" si="1"/>
        <v>-21285.95088711795</v>
      </c>
      <c r="AG15" s="10">
        <f t="shared" ca="1" si="1"/>
        <v>-21434.946698595282</v>
      </c>
      <c r="AH15" s="10">
        <f t="shared" ca="1" si="1"/>
        <v>-21473.882117066445</v>
      </c>
      <c r="AI15" s="10">
        <f t="shared" ca="1" si="1"/>
        <v>-21022.866215230453</v>
      </c>
      <c r="AJ15" s="10">
        <f t="shared" ca="1" si="1"/>
        <v>-20758.481536081992</v>
      </c>
      <c r="AK15" s="10">
        <f t="shared" ca="1" si="1"/>
        <v>-20203.926402923091</v>
      </c>
      <c r="AL15" s="10">
        <f t="shared" ca="1" si="1"/>
        <v>-19563.435239709608</v>
      </c>
      <c r="AM15" s="10">
        <f t="shared" ca="1" si="1"/>
        <v>-22717.737033253725</v>
      </c>
      <c r="AN15" s="10">
        <f t="shared" ca="1" si="1"/>
        <v>-26250.281765514381</v>
      </c>
      <c r="AO15" s="10">
        <f t="shared" ca="1" si="1"/>
        <v>-30022.302614386615</v>
      </c>
      <c r="AP15" s="10">
        <f t="shared" ca="1" si="1"/>
        <v>-33917.751828555469</v>
      </c>
      <c r="AQ15" s="10">
        <f t="shared" ca="1" si="1"/>
        <v>-38248.101880950235</v>
      </c>
      <c r="AR15" s="10">
        <f t="shared" ca="1" si="1"/>
        <v>-42697.89975370653</v>
      </c>
      <c r="AS15" s="10">
        <f t="shared" ca="1" si="1"/>
        <v>-47707.95187262923</v>
      </c>
      <c r="AT15" s="10">
        <f t="shared" ca="1" si="1"/>
        <v>-53007.294066520597</v>
      </c>
      <c r="AU15" s="10">
        <f t="shared" ca="1" si="1"/>
        <v>-58015.299533975311</v>
      </c>
      <c r="AV15" s="10">
        <f t="shared" ca="1" si="1"/>
        <v>-64046.980046749246</v>
      </c>
      <c r="AW15" s="10">
        <f t="shared" ca="1" si="1"/>
        <v>-70244.309063333494</v>
      </c>
      <c r="AX15" s="10">
        <f t="shared" ca="1" si="1"/>
        <v>-77111.439652724235</v>
      </c>
      <c r="AY15" s="10">
        <f t="shared" ca="1" si="1"/>
        <v>-84166.895698071763</v>
      </c>
      <c r="AZ15" s="10">
        <f t="shared" ca="1" si="1"/>
        <v>-91998.176371130379</v>
      </c>
      <c r="BA15" s="10">
        <f t="shared" ca="1" si="1"/>
        <v>-100346.86193229188</v>
      </c>
      <c r="BB15" s="10">
        <f t="shared" ca="1" si="1"/>
        <v>-108923.44613983807</v>
      </c>
      <c r="BC15" s="10">
        <f t="shared" ca="1" si="1"/>
        <v>-118427.4993174024</v>
      </c>
      <c r="BD15" s="10">
        <f t="shared" ca="1" si="1"/>
        <v>-128170.64290557338</v>
      </c>
      <c r="BE15" s="10">
        <f t="shared" ca="1" si="1"/>
        <v>-139016.48268574005</v>
      </c>
      <c r="BF15" s="10">
        <f t="shared" ca="1" si="1"/>
        <v>-150514.44491272437</v>
      </c>
      <c r="BG15" s="10">
        <f t="shared" ca="1" si="1"/>
        <v>-161391.56080060784</v>
      </c>
      <c r="BH15" s="10">
        <f t="shared" ca="1" si="1"/>
        <v>-174373.59523237386</v>
      </c>
      <c r="BI15" s="10">
        <f t="shared" ca="1" si="1"/>
        <v>-187687.06191691454</v>
      </c>
      <c r="BJ15" s="10">
        <f t="shared" ca="1" si="1"/>
        <v>-202397.71293095534</v>
      </c>
      <c r="BK15" s="10">
        <f t="shared" ca="1" si="1"/>
        <v>-217466.04823373983</v>
      </c>
      <c r="BL15" s="10">
        <f t="shared" ca="1" si="1"/>
        <v>-234105.41437619575</v>
      </c>
      <c r="BM15" s="10">
        <f t="shared" ca="1" si="1"/>
        <v>-251818.08356687264</v>
      </c>
      <c r="BN15" s="10">
        <f t="shared" ca="1" si="1"/>
        <v>-270005.87555177987</v>
      </c>
      <c r="BO15" s="10">
        <f t="shared" ca="1" si="1"/>
        <v>-290029.83117006352</v>
      </c>
      <c r="BP15" s="10">
        <f t="shared" ca="1" si="1"/>
        <v>-310589.57659753662</v>
      </c>
      <c r="BQ15" s="10">
        <f t="shared" ca="1" si="1"/>
        <v>-332692.95392461622</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InpS!J$18</f>
        <v>0</v>
      </c>
      <c r="K17" s="6">
        <f xml:space="preserve"> InpS!K$18</f>
        <v>0</v>
      </c>
      <c r="L17" s="6">
        <f xml:space="preserve"> InpS!L$18</f>
        <v>0</v>
      </c>
      <c r="M17" s="6">
        <f xml:space="preserve"> InpS!M$18</f>
        <v>0</v>
      </c>
      <c r="N17" s="6">
        <f xml:space="preserve"> InpS!N$18</f>
        <v>0</v>
      </c>
      <c r="O17" s="6">
        <f xml:space="preserve"> InpS!O$18</f>
        <v>0</v>
      </c>
      <c r="P17" s="6">
        <f xml:space="preserve"> InpS!P$18</f>
        <v>0</v>
      </c>
      <c r="Q17" s="6">
        <f xml:space="preserve"> InpS!Q$18</f>
        <v>0</v>
      </c>
      <c r="R17" s="6">
        <f xml:space="preserve"> InpS!R$18</f>
        <v>0</v>
      </c>
      <c r="S17" s="6">
        <f xml:space="preserve"> InpS!S$18</f>
        <v>0</v>
      </c>
      <c r="T17" s="6">
        <f xml:space="preserve"> InpS!T$18</f>
        <v>0</v>
      </c>
      <c r="U17" s="6">
        <f xml:space="preserve"> InpS!U$18</f>
        <v>0</v>
      </c>
      <c r="V17" s="6">
        <f xml:space="preserve"> InpS!V$18</f>
        <v>0</v>
      </c>
      <c r="W17" s="6">
        <f xml:space="preserve"> InpS!W$18</f>
        <v>0</v>
      </c>
      <c r="X17" s="6">
        <f xml:space="preserve"> InpS!X$18</f>
        <v>0</v>
      </c>
      <c r="Y17" s="6">
        <f xml:space="preserve"> InpS!Y$18</f>
        <v>0</v>
      </c>
      <c r="Z17" s="6">
        <f xml:space="preserve"> InpS!Z$18</f>
        <v>0</v>
      </c>
      <c r="AA17" s="6">
        <f xml:space="preserve"> InpS!AA$18</f>
        <v>0</v>
      </c>
      <c r="AB17" s="6">
        <f xml:space="preserve"> InpS!AB$18</f>
        <v>0</v>
      </c>
      <c r="AC17" s="6">
        <f xml:space="preserve"> InpS!AC$18</f>
        <v>0</v>
      </c>
      <c r="AD17" s="6">
        <f xml:space="preserve"> InpS!AD$18</f>
        <v>0</v>
      </c>
      <c r="AE17" s="6">
        <f xml:space="preserve"> InpS!AE$18</f>
        <v>0</v>
      </c>
      <c r="AF17" s="6">
        <f xml:space="preserve"> InpS!AF$18</f>
        <v>0</v>
      </c>
      <c r="AG17" s="6">
        <f xml:space="preserve"> InpS!AG$18</f>
        <v>0</v>
      </c>
      <c r="AH17" s="6">
        <f xml:space="preserve"> InpS!AH$18</f>
        <v>0</v>
      </c>
      <c r="AI17" s="6">
        <f xml:space="preserve"> InpS!AI$18</f>
        <v>0</v>
      </c>
      <c r="AJ17" s="6">
        <f xml:space="preserve"> InpS!AJ$18</f>
        <v>0</v>
      </c>
      <c r="AK17" s="6">
        <f xml:space="preserve"> InpS!AK$18</f>
        <v>0</v>
      </c>
      <c r="AL17" s="6">
        <f xml:space="preserve"> InpS!AL$18</f>
        <v>0</v>
      </c>
      <c r="AM17" s="6">
        <f xml:space="preserve"> InpS!AM$18</f>
        <v>0</v>
      </c>
      <c r="AN17" s="6">
        <f xml:space="preserve"> InpS!AN$18</f>
        <v>0</v>
      </c>
      <c r="AO17" s="6">
        <f xml:space="preserve"> InpS!AO$18</f>
        <v>0</v>
      </c>
      <c r="AP17" s="6">
        <f xml:space="preserve"> InpS!AP$18</f>
        <v>0</v>
      </c>
      <c r="AQ17" s="6">
        <f xml:space="preserve"> InpS!AQ$18</f>
        <v>0</v>
      </c>
      <c r="AR17" s="6">
        <f xml:space="preserve"> InpS!AR$18</f>
        <v>0</v>
      </c>
      <c r="AS17" s="6">
        <f xml:space="preserve"> InpS!AS$18</f>
        <v>0</v>
      </c>
      <c r="AT17" s="6">
        <f xml:space="preserve"> InpS!AT$18</f>
        <v>0</v>
      </c>
      <c r="AU17" s="6">
        <f xml:space="preserve"> InpS!AU$18</f>
        <v>0</v>
      </c>
      <c r="AV17" s="6">
        <f xml:space="preserve"> InpS!AV$18</f>
        <v>0</v>
      </c>
      <c r="AW17" s="6">
        <f xml:space="preserve"> InpS!AW$18</f>
        <v>0</v>
      </c>
      <c r="AX17" s="6">
        <f xml:space="preserve"> InpS!AX$18</f>
        <v>0</v>
      </c>
      <c r="AY17" s="6">
        <f xml:space="preserve"> InpS!AY$18</f>
        <v>0</v>
      </c>
      <c r="AZ17" s="6">
        <f xml:space="preserve"> InpS!AZ$18</f>
        <v>0</v>
      </c>
      <c r="BA17" s="6">
        <f xml:space="preserve"> InpS!BA$18</f>
        <v>0</v>
      </c>
      <c r="BB17" s="6">
        <f xml:space="preserve"> InpS!BB$18</f>
        <v>0</v>
      </c>
      <c r="BC17" s="6">
        <f xml:space="preserve"> InpS!BC$18</f>
        <v>0</v>
      </c>
      <c r="BD17" s="6">
        <f xml:space="preserve"> InpS!BD$18</f>
        <v>0</v>
      </c>
      <c r="BE17" s="6">
        <f xml:space="preserve"> InpS!BE$18</f>
        <v>0</v>
      </c>
      <c r="BF17" s="6">
        <f xml:space="preserve"> InpS!BF$18</f>
        <v>0</v>
      </c>
      <c r="BG17" s="6">
        <f xml:space="preserve"> InpS!BG$18</f>
        <v>0</v>
      </c>
      <c r="BH17" s="6">
        <f xml:space="preserve"> InpS!BH$18</f>
        <v>0</v>
      </c>
      <c r="BI17" s="6">
        <f xml:space="preserve"> InpS!BI$18</f>
        <v>0</v>
      </c>
      <c r="BJ17" s="6">
        <f xml:space="preserve"> InpS!BJ$18</f>
        <v>0</v>
      </c>
      <c r="BK17" s="6">
        <f xml:space="preserve"> InpS!BK$18</f>
        <v>0</v>
      </c>
      <c r="BL17" s="6">
        <f xml:space="preserve"> InpS!BL$18</f>
        <v>0</v>
      </c>
      <c r="BM17" s="6">
        <f xml:space="preserve"> InpS!BM$18</f>
        <v>0</v>
      </c>
      <c r="BN17" s="6">
        <f xml:space="preserve"> InpS!BN$18</f>
        <v>0</v>
      </c>
      <c r="BO17" s="6">
        <f xml:space="preserve"> InpS!BO$18</f>
        <v>0</v>
      </c>
      <c r="BP17" s="6">
        <f xml:space="preserve"> InpS!BP$18</f>
        <v>0</v>
      </c>
      <c r="BQ17" s="6">
        <f xml:space="preserve"> InpS!BQ$18</f>
        <v>0</v>
      </c>
    </row>
    <row r="18" spans="5:16384">
      <c r="E18" s="59" t="s">
        <v>60</v>
      </c>
      <c r="F18" s="50"/>
      <c r="G18" s="59"/>
      <c r="H18" s="59">
        <f ca="1" xml:space="preserve"> SUM( J18:BQ18 )</f>
        <v>-4701034.4409578498</v>
      </c>
      <c r="I18" s="50"/>
      <c r="J18" s="14">
        <f t="shared" ref="J18:BQ18" ca="1" si="2" xml:space="preserve"> J15 + J17</f>
        <v>0</v>
      </c>
      <c r="K18" s="14">
        <f t="shared" ca="1" si="2"/>
        <v>-15000</v>
      </c>
      <c r="L18" s="14">
        <f t="shared" ca="1" si="2"/>
        <v>-15909.560782921979</v>
      </c>
      <c r="M18" s="14">
        <f t="shared" ca="1" si="2"/>
        <v>-16842.260550275496</v>
      </c>
      <c r="N18" s="14">
        <f t="shared" ca="1" si="2"/>
        <v>-17863.531196427797</v>
      </c>
      <c r="O18" s="14">
        <f t="shared" ca="1" si="2"/>
        <v>-18719.532246224415</v>
      </c>
      <c r="P18" s="14">
        <f t="shared" ca="1" si="2"/>
        <v>-19770.607442214099</v>
      </c>
      <c r="Q18" s="14">
        <f t="shared" ca="1" si="2"/>
        <v>-20833.840418716609</v>
      </c>
      <c r="R18" s="14">
        <f t="shared" ca="1" si="2"/>
        <v>-21870.638912858121</v>
      </c>
      <c r="S18" s="14">
        <f t="shared" ca="1" si="2"/>
        <v>-22911.121064078528</v>
      </c>
      <c r="T18" s="14">
        <f t="shared" ca="1" si="2"/>
        <v>-23833.343557521723</v>
      </c>
      <c r="U18" s="14">
        <f t="shared" ca="1" si="2"/>
        <v>-24639.920136488578</v>
      </c>
      <c r="V18" s="14">
        <f t="shared" ca="1" si="2"/>
        <v>-25176.097879054716</v>
      </c>
      <c r="W18" s="14">
        <f t="shared" ca="1" si="2"/>
        <v>-25103.98848</v>
      </c>
      <c r="X18" s="14">
        <f t="shared" ca="1" si="2"/>
        <v>-24502.725216093102</v>
      </c>
      <c r="Y18" s="14">
        <f t="shared" ca="1" si="2"/>
        <v>-22675.982942496114</v>
      </c>
      <c r="Z18" s="14">
        <f t="shared" ca="1" si="2"/>
        <v>-19209.245620968799</v>
      </c>
      <c r="AA18" s="14">
        <f t="shared" ca="1" si="2"/>
        <v>-19657.531103506812</v>
      </c>
      <c r="AB18" s="14">
        <f t="shared" ca="1" si="2"/>
        <v>-20113.143347801797</v>
      </c>
      <c r="AC18" s="14">
        <f t="shared" ca="1" si="2"/>
        <v>-20554.517134269885</v>
      </c>
      <c r="AD18" s="14">
        <f t="shared" ca="1" si="2"/>
        <v>-20847.146208782502</v>
      </c>
      <c r="AE18" s="14">
        <f t="shared" ca="1" si="2"/>
        <v>-21146.704243696411</v>
      </c>
      <c r="AF18" s="14">
        <f t="shared" ca="1" si="2"/>
        <v>-21285.95088711795</v>
      </c>
      <c r="AG18" s="14">
        <f t="shared" ca="1" si="2"/>
        <v>-21434.946698595282</v>
      </c>
      <c r="AH18" s="14">
        <f t="shared" ca="1" si="2"/>
        <v>-21473.882117066445</v>
      </c>
      <c r="AI18" s="14">
        <f t="shared" ca="1" si="2"/>
        <v>-21022.866215230453</v>
      </c>
      <c r="AJ18" s="14">
        <f t="shared" ca="1" si="2"/>
        <v>-20758.481536081992</v>
      </c>
      <c r="AK18" s="14">
        <f t="shared" ca="1" si="2"/>
        <v>-20203.926402923091</v>
      </c>
      <c r="AL18" s="14">
        <f t="shared" ca="1" si="2"/>
        <v>-19563.435239709608</v>
      </c>
      <c r="AM18" s="14">
        <f t="shared" ca="1" si="2"/>
        <v>-22717.737033253725</v>
      </c>
      <c r="AN18" s="14">
        <f t="shared" ca="1" si="2"/>
        <v>-26250.281765514381</v>
      </c>
      <c r="AO18" s="14">
        <f t="shared" ca="1" si="2"/>
        <v>-30022.302614386615</v>
      </c>
      <c r="AP18" s="14">
        <f t="shared" ca="1" si="2"/>
        <v>-33917.751828555469</v>
      </c>
      <c r="AQ18" s="14">
        <f t="shared" ca="1" si="2"/>
        <v>-38248.101880950235</v>
      </c>
      <c r="AR18" s="14">
        <f t="shared" ca="1" si="2"/>
        <v>-42697.89975370653</v>
      </c>
      <c r="AS18" s="14">
        <f t="shared" ca="1" si="2"/>
        <v>-47707.95187262923</v>
      </c>
      <c r="AT18" s="14">
        <f t="shared" ca="1" si="2"/>
        <v>-53007.294066520597</v>
      </c>
      <c r="AU18" s="14">
        <f t="shared" ca="1" si="2"/>
        <v>-58015.299533975311</v>
      </c>
      <c r="AV18" s="14">
        <f t="shared" ca="1" si="2"/>
        <v>-64046.980046749246</v>
      </c>
      <c r="AW18" s="14">
        <f t="shared" ca="1" si="2"/>
        <v>-70244.309063333494</v>
      </c>
      <c r="AX18" s="14">
        <f t="shared" ca="1" si="2"/>
        <v>-77111.439652724235</v>
      </c>
      <c r="AY18" s="14">
        <f t="shared" ca="1" si="2"/>
        <v>-84166.895698071763</v>
      </c>
      <c r="AZ18" s="14">
        <f t="shared" ca="1" si="2"/>
        <v>-91998.176371130379</v>
      </c>
      <c r="BA18" s="14">
        <f t="shared" ca="1" si="2"/>
        <v>-100346.86193229188</v>
      </c>
      <c r="BB18" s="14">
        <f t="shared" ca="1" si="2"/>
        <v>-108923.44613983807</v>
      </c>
      <c r="BC18" s="14">
        <f t="shared" ca="1" si="2"/>
        <v>-118427.4993174024</v>
      </c>
      <c r="BD18" s="14">
        <f t="shared" ca="1" si="2"/>
        <v>-128170.64290557338</v>
      </c>
      <c r="BE18" s="14">
        <f t="shared" ca="1" si="2"/>
        <v>-139016.48268574005</v>
      </c>
      <c r="BF18" s="14">
        <f t="shared" ca="1" si="2"/>
        <v>-150514.44491272437</v>
      </c>
      <c r="BG18" s="14">
        <f t="shared" ca="1" si="2"/>
        <v>-161391.56080060784</v>
      </c>
      <c r="BH18" s="14">
        <f t="shared" ca="1" si="2"/>
        <v>-174373.59523237386</v>
      </c>
      <c r="BI18" s="14">
        <f t="shared" ca="1" si="2"/>
        <v>-187687.06191691454</v>
      </c>
      <c r="BJ18" s="14">
        <f t="shared" ca="1" si="2"/>
        <v>-202397.71293095534</v>
      </c>
      <c r="BK18" s="14">
        <f t="shared" ca="1" si="2"/>
        <v>-217466.04823373983</v>
      </c>
      <c r="BL18" s="14">
        <f t="shared" ca="1" si="2"/>
        <v>-234105.41437619575</v>
      </c>
      <c r="BM18" s="14">
        <f t="shared" ca="1" si="2"/>
        <v>-251818.08356687264</v>
      </c>
      <c r="BN18" s="14">
        <f t="shared" ca="1" si="2"/>
        <v>-270005.87555177987</v>
      </c>
      <c r="BO18" s="14">
        <f t="shared" ca="1" si="2"/>
        <v>-290029.83117006352</v>
      </c>
      <c r="BP18" s="14">
        <f t="shared" ca="1" si="2"/>
        <v>-310589.57659753662</v>
      </c>
      <c r="BQ18" s="14">
        <f t="shared" ca="1" si="2"/>
        <v>-332692.95392461622</v>
      </c>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2:F3">
    <cfRule type="cellIs" dxfId="28" priority="1" stopIfTrue="1" operator="notEqual">
      <formula>0</formula>
    </cfRule>
    <cfRule type="cellIs" dxfId="27" priority="2" stopIfTrue="1" operator="equal">
      <formula>""</formula>
    </cfRule>
  </conditionalFormatting>
  <conditionalFormatting sqref="J3:BQ3">
    <cfRule type="cellIs" dxfId="26" priority="3" operator="equal">
      <formula>"PPA ext."</formula>
    </cfRule>
    <cfRule type="cellIs" dxfId="25" priority="4" operator="equal">
      <formula>"Delay"</formula>
    </cfRule>
    <cfRule type="cellIs" dxfId="24" priority="5" operator="equal">
      <formula>"Fin Close"</formula>
    </cfRule>
    <cfRule type="cellIs" dxfId="23" priority="6" stopIfTrue="1" operator="equal">
      <formula>"Construction"</formula>
    </cfRule>
    <cfRule type="cellIs" dxfId="22"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0">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31.5546875" bestFit="1" customWidth="1"/>
    <col min="6" max="6" width="20.5546875" bestFit="1" customWidth="1"/>
    <col min="7" max="7" width="13.21875" bestFit="1" customWidth="1"/>
    <col min="8" max="8" width="12.44140625" style="37" bestFit="1" customWidth="1"/>
    <col min="9" max="9" width="3.44140625" customWidth="1"/>
    <col min="10" max="12" width="12.33203125" bestFit="1" customWidth="1"/>
    <col min="13" max="13" width="12.109375" bestFit="1" customWidth="1"/>
    <col min="14" max="16" width="12.33203125" bestFit="1" customWidth="1"/>
    <col min="17" max="17" width="12.109375" bestFit="1" customWidth="1"/>
    <col min="18" max="20" width="12.33203125" bestFit="1" customWidth="1"/>
    <col min="21" max="21" width="12.109375" bestFit="1" customWidth="1"/>
    <col min="22" max="24" width="12.33203125" bestFit="1" customWidth="1"/>
    <col min="25" max="25" width="12.109375" bestFit="1" customWidth="1"/>
    <col min="26" max="27" width="12.33203125" bestFit="1" customWidth="1"/>
    <col min="28" max="29" width="12.44140625" bestFit="1" customWidth="1"/>
  </cols>
  <sheetData>
    <row r="1" spans="1:29" s="63" customFormat="1" ht="25">
      <c r="A1" s="39" t="str">
        <f ca="1" xml:space="preserve"> RIGHT(CELL("filename", A1), LEN(CELL("filename", A1)) - SEARCH("]", CELL("filename", A1)))</f>
        <v>Cashflow Qly</v>
      </c>
      <c r="B1" s="67"/>
      <c r="C1" s="66"/>
      <c r="D1" s="68"/>
      <c r="F1" s="46" t="str">
        <f>HYPERLINK("#Contents!A1","Go to contents")</f>
        <v>Go to contents</v>
      </c>
      <c r="H1" s="43"/>
      <c r="J1" s="43"/>
    </row>
    <row r="2" spans="1:29" s="49" customFormat="1">
      <c r="A2" s="44"/>
      <c r="B2" s="44"/>
      <c r="C2" s="65"/>
      <c r="D2" s="62"/>
      <c r="E2" s="20" t="s">
        <v>183</v>
      </c>
      <c r="F2" s="45">
        <f ca="1" xml:space="preserve"> 'Model Checks and Alerts'!F11</f>
        <v>0</v>
      </c>
      <c r="G2" s="51" t="s">
        <v>82</v>
      </c>
      <c r="H2" s="41"/>
      <c r="I2" s="41"/>
      <c r="J2" s="8">
        <f xml:space="preserve"> Time!J$71</f>
        <v>45077</v>
      </c>
      <c r="K2" s="8">
        <f xml:space="preserve"> Time!K$71</f>
        <v>45169</v>
      </c>
      <c r="L2" s="8">
        <f xml:space="preserve"> Time!L$71</f>
        <v>45260</v>
      </c>
      <c r="M2" s="8">
        <f xml:space="preserve"> Time!M$71</f>
        <v>45351</v>
      </c>
      <c r="N2" s="8">
        <f xml:space="preserve"> Time!N$71</f>
        <v>45443</v>
      </c>
      <c r="O2" s="8">
        <f xml:space="preserve"> Time!O$71</f>
        <v>45535</v>
      </c>
      <c r="P2" s="8">
        <f xml:space="preserve"> Time!P$71</f>
        <v>45626</v>
      </c>
      <c r="Q2" s="8">
        <f xml:space="preserve"> Time!Q$71</f>
        <v>45716</v>
      </c>
      <c r="R2" s="8">
        <f xml:space="preserve"> Time!R$71</f>
        <v>45808</v>
      </c>
      <c r="S2" s="8">
        <f xml:space="preserve"> Time!S$71</f>
        <v>45900</v>
      </c>
      <c r="T2" s="8">
        <f xml:space="preserve"> Time!T$71</f>
        <v>45991</v>
      </c>
      <c r="U2" s="8">
        <f xml:space="preserve"> Time!U$71</f>
        <v>46081</v>
      </c>
      <c r="V2" s="8">
        <f xml:space="preserve"> Time!V$71</f>
        <v>46173</v>
      </c>
      <c r="W2" s="8">
        <f xml:space="preserve"> Time!W$71</f>
        <v>46265</v>
      </c>
      <c r="X2" s="8">
        <f xml:space="preserve"> Time!X$71</f>
        <v>46356</v>
      </c>
      <c r="Y2" s="8">
        <f xml:space="preserve"> Time!Y$71</f>
        <v>46446</v>
      </c>
      <c r="Z2" s="8">
        <f xml:space="preserve"> Time!Z$71</f>
        <v>46538</v>
      </c>
      <c r="AA2" s="8">
        <f xml:space="preserve"> Time!AA$71</f>
        <v>46630</v>
      </c>
      <c r="AB2" s="8">
        <f xml:space="preserve"> Time!AB$71</f>
        <v>46721</v>
      </c>
      <c r="AC2" s="8">
        <f xml:space="preserve"> Time!AC$71</f>
        <v>46812</v>
      </c>
    </row>
    <row r="3" spans="1:29" s="32" customFormat="1">
      <c r="A3" s="44"/>
      <c r="B3" s="44"/>
      <c r="C3" s="65"/>
      <c r="D3" s="62"/>
      <c r="E3" s="38" t="s">
        <v>120</v>
      </c>
      <c r="F3" s="45"/>
      <c r="G3" s="51" t="s">
        <v>58</v>
      </c>
      <c r="H3" s="41"/>
      <c r="I3" s="41"/>
      <c r="J3" s="9">
        <f xml:space="preserve"> Time!J$78</f>
        <v>0</v>
      </c>
      <c r="K3" s="9">
        <f xml:space="preserve"> Time!K$78</f>
        <v>0</v>
      </c>
      <c r="L3" s="9">
        <f xml:space="preserve"> Time!L$78</f>
        <v>0</v>
      </c>
      <c r="M3" s="9">
        <f xml:space="preserve"> Time!M$78</f>
        <v>0</v>
      </c>
      <c r="N3" s="9">
        <f xml:space="preserve"> Time!N$78</f>
        <v>0</v>
      </c>
      <c r="O3" s="9">
        <f xml:space="preserve"> Time!O$78</f>
        <v>0</v>
      </c>
      <c r="P3" s="9">
        <f xml:space="preserve"> Time!P$78</f>
        <v>0</v>
      </c>
      <c r="Q3" s="9">
        <f xml:space="preserve"> Time!Q$78</f>
        <v>0</v>
      </c>
      <c r="R3" s="9">
        <f xml:space="preserve"> Time!R$78</f>
        <v>0</v>
      </c>
      <c r="S3" s="9">
        <f xml:space="preserve"> Time!S$78</f>
        <v>0</v>
      </c>
      <c r="T3" s="9">
        <f xml:space="preserve"> Time!T$78</f>
        <v>0</v>
      </c>
      <c r="U3" s="9">
        <f xml:space="preserve"> Time!U$78</f>
        <v>0</v>
      </c>
      <c r="V3" s="9">
        <f xml:space="preserve"> Time!V$78</f>
        <v>0</v>
      </c>
      <c r="W3" s="9">
        <f xml:space="preserve"> Time!W$78</f>
        <v>0</v>
      </c>
      <c r="X3" s="9">
        <f xml:space="preserve"> Time!X$78</f>
        <v>0</v>
      </c>
      <c r="Y3" s="9">
        <f xml:space="preserve"> Time!Y$78</f>
        <v>0</v>
      </c>
      <c r="Z3" s="9">
        <f xml:space="preserve"> Time!Z$78</f>
        <v>0</v>
      </c>
      <c r="AA3" s="9">
        <f xml:space="preserve"> Time!AA$78</f>
        <v>0</v>
      </c>
      <c r="AB3" s="9">
        <f xml:space="preserve"> Time!AB$78</f>
        <v>0</v>
      </c>
      <c r="AC3" s="9">
        <f xml:space="preserve"> Time!AC$78</f>
        <v>0</v>
      </c>
    </row>
    <row r="4" spans="1:29" s="19" customFormat="1">
      <c r="A4" s="44"/>
      <c r="B4" s="44"/>
      <c r="C4" s="65"/>
      <c r="D4" s="62"/>
      <c r="E4" s="20" t="s">
        <v>184</v>
      </c>
      <c r="F4"/>
      <c r="G4"/>
      <c r="H4" s="41"/>
      <c r="I4" s="41"/>
      <c r="J4" s="19">
        <f xml:space="preserve"> Time!J$85</f>
        <v>2023</v>
      </c>
      <c r="K4" s="19">
        <f xml:space="preserve"> Time!K$85</f>
        <v>2023</v>
      </c>
      <c r="L4" s="19">
        <f xml:space="preserve"> Time!L$85</f>
        <v>2023</v>
      </c>
      <c r="M4" s="19">
        <f xml:space="preserve"> Time!M$85</f>
        <v>2024</v>
      </c>
      <c r="N4" s="19">
        <f xml:space="preserve"> Time!N$85</f>
        <v>2024</v>
      </c>
      <c r="O4" s="19">
        <f xml:space="preserve"> Time!O$85</f>
        <v>2024</v>
      </c>
      <c r="P4" s="19">
        <f xml:space="preserve"> Time!P$85</f>
        <v>2024</v>
      </c>
      <c r="Q4" s="19">
        <f xml:space="preserve"> Time!Q$85</f>
        <v>2025</v>
      </c>
      <c r="R4" s="19">
        <f xml:space="preserve"> Time!R$85</f>
        <v>2025</v>
      </c>
      <c r="S4" s="19">
        <f xml:space="preserve"> Time!S$85</f>
        <v>2025</v>
      </c>
      <c r="T4" s="19">
        <f xml:space="preserve"> Time!T$85</f>
        <v>2025</v>
      </c>
      <c r="U4" s="19">
        <f xml:space="preserve"> Time!U$85</f>
        <v>2026</v>
      </c>
      <c r="V4" s="19">
        <f xml:space="preserve"> Time!V$85</f>
        <v>2026</v>
      </c>
      <c r="W4" s="19">
        <f xml:space="preserve"> Time!W$85</f>
        <v>2026</v>
      </c>
      <c r="X4" s="19">
        <f xml:space="preserve"> Time!X$85</f>
        <v>2026</v>
      </c>
      <c r="Y4" s="19">
        <f xml:space="preserve"> Time!Y$85</f>
        <v>2027</v>
      </c>
      <c r="Z4" s="19">
        <f xml:space="preserve"> Time!Z$85</f>
        <v>2027</v>
      </c>
      <c r="AA4" s="19">
        <f xml:space="preserve"> Time!AA$85</f>
        <v>2027</v>
      </c>
      <c r="AB4" s="19">
        <f xml:space="preserve"> Time!AB$85</f>
        <v>2027</v>
      </c>
      <c r="AC4" s="19">
        <f xml:space="preserve"> Time!AC$85</f>
        <v>2028</v>
      </c>
    </row>
    <row r="5" spans="1:29" s="32" customFormat="1">
      <c r="A5" s="44"/>
      <c r="B5" s="44"/>
      <c r="C5" s="65"/>
      <c r="D5" s="62"/>
      <c r="E5" s="20" t="s">
        <v>174</v>
      </c>
      <c r="F5" s="23" t="s">
        <v>141</v>
      </c>
      <c r="G5" s="23" t="s">
        <v>131</v>
      </c>
      <c r="H5" s="23" t="s">
        <v>119</v>
      </c>
      <c r="I5" s="41"/>
      <c r="J5" s="7">
        <f xml:space="preserve"> Time!J$91</f>
        <v>3</v>
      </c>
      <c r="K5" s="7">
        <f xml:space="preserve"> Time!K$91</f>
        <v>6</v>
      </c>
      <c r="L5" s="7">
        <f xml:space="preserve"> Time!L$91</f>
        <v>9</v>
      </c>
      <c r="M5" s="7">
        <f xml:space="preserve"> Time!M$91</f>
        <v>12</v>
      </c>
      <c r="N5" s="7">
        <f xml:space="preserve"> Time!N$91</f>
        <v>15</v>
      </c>
      <c r="O5" s="7">
        <f xml:space="preserve"> Time!O$91</f>
        <v>18</v>
      </c>
      <c r="P5" s="7">
        <f xml:space="preserve"> Time!P$91</f>
        <v>21</v>
      </c>
      <c r="Q5" s="7">
        <f xml:space="preserve"> Time!Q$91</f>
        <v>24</v>
      </c>
      <c r="R5" s="7">
        <f xml:space="preserve"> Time!R$91</f>
        <v>27</v>
      </c>
      <c r="S5" s="7">
        <f xml:space="preserve"> Time!S$91</f>
        <v>30</v>
      </c>
      <c r="T5" s="7">
        <f xml:space="preserve"> Time!T$91</f>
        <v>33</v>
      </c>
      <c r="U5" s="7">
        <f xml:space="preserve"> Time!U$91</f>
        <v>36</v>
      </c>
      <c r="V5" s="7">
        <f xml:space="preserve"> Time!V$91</f>
        <v>39</v>
      </c>
      <c r="W5" s="7">
        <f xml:space="preserve"> Time!W$91</f>
        <v>42</v>
      </c>
      <c r="X5" s="7">
        <f xml:space="preserve"> Time!X$91</f>
        <v>45</v>
      </c>
      <c r="Y5" s="7">
        <f xml:space="preserve"> Time!Y$91</f>
        <v>48</v>
      </c>
      <c r="Z5" s="7">
        <f xml:space="preserve"> Time!Z$91</f>
        <v>51</v>
      </c>
      <c r="AA5" s="7">
        <f xml:space="preserve"> Time!AA$91</f>
        <v>54</v>
      </c>
      <c r="AB5" s="7">
        <f xml:space="preserve"> Time!AB$91</f>
        <v>57</v>
      </c>
      <c r="AC5" s="7">
        <f xml:space="preserve"> Time!AC$91</f>
        <v>60</v>
      </c>
    </row>
    <row r="6" spans="1:29" s="37" customFormat="1">
      <c r="A6" s="23"/>
      <c r="B6" s="23"/>
      <c r="C6" s="42"/>
      <c r="D6" s="69"/>
      <c r="F6" s="23"/>
      <c r="G6" s="23"/>
      <c r="H6" s="23"/>
    </row>
    <row r="8" spans="1:29">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SUMIF( Time!$J200:$BQ200, Time!J$37, 'Working capital'!$J10:$BQ10)</f>
        <v>0</v>
      </c>
      <c r="K8" s="6">
        <f ca="1" xml:space="preserve"> SUMIF( Time!$J200:$BQ200, Time!K$37, 'Working capital'!$J10:$BQ10)</f>
        <v>212.50050000000002</v>
      </c>
      <c r="L8" s="6">
        <f ca="1" xml:space="preserve"> SUMIF( Time!$J200:$BQ200, Time!L$37, 'Working capital'!$J10:$BQ10)</f>
        <v>1530.0036</v>
      </c>
      <c r="M8" s="6">
        <f ca="1" xml:space="preserve"> SUMIF( Time!$J200:$BQ200, Time!M$37, 'Working capital'!$J10:$BQ10)</f>
        <v>5121.2620500000003</v>
      </c>
      <c r="N8" s="6">
        <f ca="1" xml:space="preserve"> SUMIF( Time!$J200:$BQ200, Time!N$37, 'Working capital'!$J10:$BQ10)</f>
        <v>17233.790549999998</v>
      </c>
      <c r="O8" s="6">
        <f ca="1" xml:space="preserve"> SUMIF( Time!$J200:$BQ200, Time!O$37, 'Working capital'!$J10:$BQ10)</f>
        <v>50851.369649999993</v>
      </c>
      <c r="P8" s="6">
        <f ca="1" xml:space="preserve"> SUMIF( Time!$J200:$BQ200, Time!P$37, 'Working capital'!$J10:$BQ10)</f>
        <v>73610.173200000005</v>
      </c>
      <c r="Q8" s="6">
        <f ca="1" xml:space="preserve"> SUMIF( Time!$J200:$BQ200, Time!Q$37, 'Working capital'!$J10:$BQ10)</f>
        <v>97983.980550000007</v>
      </c>
      <c r="R8" s="6">
        <f ca="1" xml:space="preserve"> SUMIF( Time!$J200:$BQ200, Time!R$37, 'Working capital'!$J10:$BQ10)</f>
        <v>130432.80690000001</v>
      </c>
      <c r="S8" s="6">
        <f ca="1" xml:space="preserve"> SUMIF( Time!$J200:$BQ200, Time!S$37, 'Working capital'!$J10:$BQ10)</f>
        <v>168980.3976</v>
      </c>
      <c r="T8" s="6">
        <f ca="1" xml:space="preserve"> SUMIF( Time!$J200:$BQ200, Time!T$37, 'Working capital'!$J10:$BQ10)</f>
        <v>183664.18215000001</v>
      </c>
      <c r="U8" s="6">
        <f ca="1" xml:space="preserve"> SUMIF( Time!$J200:$BQ200, Time!U$37, 'Working capital'!$J10:$BQ10)</f>
        <v>194905.45860000001</v>
      </c>
      <c r="V8" s="6">
        <f ca="1" xml:space="preserve"> SUMIF( Time!$J200:$BQ200, Time!V$37, 'Working capital'!$J10:$BQ10)</f>
        <v>206847.98670000001</v>
      </c>
      <c r="W8" s="6">
        <f ca="1" xml:space="preserve"> SUMIF( Time!$J200:$BQ200, Time!W$37, 'Working capital'!$J10:$BQ10)</f>
        <v>219513.01650000003</v>
      </c>
      <c r="X8" s="6">
        <f ca="1" xml:space="preserve"> SUMIF( Time!$J200:$BQ200, Time!X$37, 'Working capital'!$J10:$BQ10)</f>
        <v>232964.29814999999</v>
      </c>
      <c r="Y8" s="6">
        <f ca="1" xml:space="preserve"> SUMIF( Time!$J200:$BQ200, Time!Y$37, 'Working capital'!$J10:$BQ10)</f>
        <v>247201.83165000001</v>
      </c>
      <c r="Z8" s="6">
        <f ca="1" xml:space="preserve"> SUMIF( Time!$J200:$BQ200, Time!Z$37, 'Working capital'!$J10:$BQ10)</f>
        <v>262353.11729999998</v>
      </c>
      <c r="AA8" s="6">
        <f ca="1" xml:space="preserve"> SUMIF( Time!$J200:$BQ200, Time!AA$37, 'Working capital'!$J10:$BQ10)</f>
        <v>278396.90505</v>
      </c>
      <c r="AB8" s="6">
        <f ca="1" xml:space="preserve"> SUMIF( Time!$J200:$BQ200, Time!AB$37, 'Working capital'!$J10:$BQ10)</f>
        <v>295439.44514999999</v>
      </c>
      <c r="AC8" s="6">
        <f ca="1" xml:space="preserve"> SUMIF( Time!$J200:$BQ200, Time!AC$37, 'Working capital'!$J10:$BQ10)</f>
        <v>313523.23770000006</v>
      </c>
    </row>
    <row r="9" spans="1:29">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 xml:space="preserve"> SUMIF( Time!$J200:$BQ200, Time!J$37, 'Working capital'!$J17:$BQ17)</f>
        <v>-30909.560782921981</v>
      </c>
      <c r="K9" s="6">
        <f ca="1" xml:space="preserve"> SUMIF( Time!$J200:$BQ200, Time!K$37, 'Working capital'!$J17:$BQ17)</f>
        <v>-53637.824492927713</v>
      </c>
      <c r="L9" s="6">
        <f ca="1" xml:space="preserve"> SUMIF( Time!$J200:$BQ200, Time!L$37, 'Working capital'!$J17:$BQ17)</f>
        <v>-64005.090373788829</v>
      </c>
      <c r="M9" s="6">
        <f ca="1" xml:space="preserve"> SUMIF( Time!$J200:$BQ200, Time!M$37, 'Working capital'!$J17:$BQ17)</f>
        <v>-76505.64680808883</v>
      </c>
      <c r="N9" s="6">
        <f ca="1" xml:space="preserve"> SUMIF( Time!$J200:$BQ200, Time!N$37, 'Working capital'!$J17:$BQ17)</f>
        <v>-92016.602125147823</v>
      </c>
      <c r="O9" s="6">
        <f ca="1" xml:space="preserve"> SUMIF( Time!$J200:$BQ200, Time!O$37, 'Working capital'!$J17:$BQ17)</f>
        <v>-112394.12931697172</v>
      </c>
      <c r="P9" s="6">
        <f ca="1" xml:space="preserve"> SUMIF( Time!$J200:$BQ200, Time!P$37, 'Working capital'!$J17:$BQ17)</f>
        <v>-135124.97989085419</v>
      </c>
      <c r="Q9" s="6">
        <f ca="1" xml:space="preserve"> SUMIF( Time!$J200:$BQ200, Time!Q$37, 'Working capital'!$J17:$BQ17)</f>
        <v>-161851.58237940964</v>
      </c>
      <c r="R9" s="6">
        <f ca="1" xml:space="preserve"> SUMIF( Time!$J200:$BQ200, Time!R$37, 'Working capital'!$J17:$BQ17)</f>
        <v>-193688.03676837889</v>
      </c>
      <c r="S9" s="6">
        <f ca="1" xml:space="preserve"> SUMIF( Time!$J200:$BQ200, Time!S$37, 'Working capital'!$J17:$BQ17)</f>
        <v>-231465.49627588643</v>
      </c>
      <c r="T9" s="6">
        <f ca="1" xml:space="preserve"> SUMIF( Time!$J200:$BQ200, Time!T$37, 'Working capital'!$J17:$BQ17)</f>
        <v>-273854.51835845649</v>
      </c>
      <c r="U9" s="6">
        <f ca="1" xml:space="preserve"> SUMIF( Time!$J200:$BQ200, Time!U$37, 'Working capital'!$J17:$BQ17)</f>
        <v>-323559.41210728599</v>
      </c>
      <c r="V9" s="6">
        <f ca="1" xml:space="preserve"> SUMIF( Time!$J200:$BQ200, Time!V$37, 'Working capital'!$J17:$BQ17)</f>
        <v>-381917.56034724519</v>
      </c>
      <c r="W9" s="6">
        <f ca="1" xml:space="preserve"> SUMIF( Time!$J200:$BQ200, Time!W$37, 'Working capital'!$J17:$BQ17)</f>
        <v>-451035.66091412952</v>
      </c>
      <c r="X9" s="6">
        <f ca="1" xml:space="preserve"> SUMIF( Time!$J200:$BQ200, Time!X$37, 'Working capital'!$J17:$BQ17)</f>
        <v>-534232.78259326029</v>
      </c>
      <c r="Y9" s="6">
        <f ca="1" xml:space="preserve"> SUMIF( Time!$J200:$BQ200, Time!Y$37, 'Working capital'!$J17:$BQ17)</f>
        <v>-632816.45655871578</v>
      </c>
      <c r="Z9" s="6">
        <f ca="1" xml:space="preserve"> SUMIF( Time!$J200:$BQ200, Time!Z$37, 'Working capital'!$J17:$BQ17)</f>
        <v>-748632.71824570606</v>
      </c>
      <c r="AA9" s="6">
        <f ca="1" xml:space="preserve"> SUMIF( Time!$J200:$BQ200, Time!AA$37, 'Working capital'!$J17:$BQ17)</f>
        <v>-885947.72813160974</v>
      </c>
      <c r="AB9" s="6">
        <f ca="1" xml:space="preserve"> SUMIF( Time!$J200:$BQ200, Time!AB$37, 'Working capital'!$J17:$BQ17)</f>
        <v>-1051368.8186448482</v>
      </c>
      <c r="AC9" s="6">
        <f ca="1" xml:space="preserve"> SUMIF( Time!$J200:$BQ200, Time!AC$37, 'Working capital'!$J17:$BQ17)</f>
        <v>-1246835.5993922164</v>
      </c>
    </row>
    <row r="10" spans="1:29">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 xml:space="preserve"> SUMIF( Time!$J200:$BQ200, Time!J$37, Financials!$J19:$BQ19)</f>
        <v>0</v>
      </c>
      <c r="K10" s="6">
        <f xml:space="preserve"> SUMIF( Time!$J200:$BQ200, Time!K$37, Financials!$J19:$BQ19)</f>
        <v>0</v>
      </c>
      <c r="L10" s="6">
        <f xml:space="preserve"> SUMIF( Time!$J200:$BQ200, Time!L$37, Financials!$J19:$BQ19)</f>
        <v>0</v>
      </c>
      <c r="M10" s="6">
        <f xml:space="preserve"> SUMIF( Time!$J200:$BQ200, Time!M$37, Financials!$J19:$BQ19)</f>
        <v>0</v>
      </c>
      <c r="N10" s="6">
        <f xml:space="preserve"> SUMIF( Time!$J200:$BQ200, Time!N$37, Financials!$J19:$BQ19)</f>
        <v>0</v>
      </c>
      <c r="O10" s="6">
        <f xml:space="preserve"> SUMIF( Time!$J200:$BQ200, Time!O$37, Financials!$J19:$BQ19)</f>
        <v>0</v>
      </c>
      <c r="P10" s="6">
        <f xml:space="preserve"> SUMIF( Time!$J200:$BQ200, Time!P$37, Financials!$J19:$BQ19)</f>
        <v>0</v>
      </c>
      <c r="Q10" s="6">
        <f xml:space="preserve"> SUMIF( Time!$J200:$BQ200, Time!Q$37, Financials!$J19:$BQ19)</f>
        <v>0</v>
      </c>
      <c r="R10" s="6">
        <f xml:space="preserve"> SUMIF( Time!$J200:$BQ200, Time!R$37, Financials!$J19:$BQ19)</f>
        <v>0</v>
      </c>
      <c r="S10" s="6">
        <f xml:space="preserve"> SUMIF( Time!$J200:$BQ200, Time!S$37, Financials!$J19:$BQ19)</f>
        <v>0</v>
      </c>
      <c r="T10" s="6">
        <f xml:space="preserve"> SUMIF( Time!$J200:$BQ200, Time!T$37, Financials!$J19:$BQ19)</f>
        <v>0</v>
      </c>
      <c r="U10" s="6">
        <f xml:space="preserve"> SUMIF( Time!$J200:$BQ200, Time!U$37, Financials!$J19:$BQ19)</f>
        <v>0</v>
      </c>
      <c r="V10" s="6">
        <f xml:space="preserve"> SUMIF( Time!$J200:$BQ200, Time!V$37, Financials!$J19:$BQ19)</f>
        <v>0</v>
      </c>
      <c r="W10" s="6">
        <f xml:space="preserve"> SUMIF( Time!$J200:$BQ200, Time!W$37, Financials!$J19:$BQ19)</f>
        <v>0</v>
      </c>
      <c r="X10" s="6">
        <f xml:space="preserve"> SUMIF( Time!$J200:$BQ200, Time!X$37, Financials!$J19:$BQ19)</f>
        <v>0</v>
      </c>
      <c r="Y10" s="6">
        <f xml:space="preserve"> SUMIF( Time!$J200:$BQ200, Time!Y$37, Financials!$J19:$BQ19)</f>
        <v>0</v>
      </c>
      <c r="Z10" s="6">
        <f xml:space="preserve"> SUMIF( Time!$J200:$BQ200, Time!Z$37, Financials!$J19:$BQ19)</f>
        <v>0</v>
      </c>
      <c r="AA10" s="6">
        <f xml:space="preserve"> SUMIF( Time!$J200:$BQ200, Time!AA$37, Financials!$J19:$BQ19)</f>
        <v>0</v>
      </c>
      <c r="AB10" s="6">
        <f xml:space="preserve"> SUMIF( Time!$J200:$BQ200, Time!AB$37, Financials!$J19:$BQ19)</f>
        <v>0</v>
      </c>
      <c r="AC10" s="6">
        <f xml:space="preserve"> SUMIF( Time!$J200:$BQ200, Time!AC$37, Financials!$J19:$BQ19)</f>
        <v>0</v>
      </c>
    </row>
    <row r="11" spans="1:29">
      <c r="E11" s="10" t="s">
        <v>109</v>
      </c>
      <c r="F11" s="26"/>
      <c r="G11" s="10"/>
      <c r="H11" s="35">
        <f ca="1" xml:space="preserve"> SUM( J11:BQ11 )</f>
        <v>-4701034.4409578498</v>
      </c>
      <c r="I11" s="26"/>
      <c r="J11" s="10">
        <f ca="1" xml:space="preserve"> SUMIF( Time!$J200:$BQ200, Time!J$37, Cashflow!$J11:$BQ11)</f>
        <v>-30909.560782921981</v>
      </c>
      <c r="K11" s="10">
        <f ca="1" xml:space="preserve"> SUMIF( Time!$J200:$BQ200, Time!K$37, Cashflow!$J11:$BQ11)</f>
        <v>-53425.323992927712</v>
      </c>
      <c r="L11" s="10">
        <f ca="1" xml:space="preserve"> SUMIF( Time!$J200:$BQ200, Time!L$37, Cashflow!$J11:$BQ11)</f>
        <v>-62475.086773788833</v>
      </c>
      <c r="M11" s="10">
        <f ca="1" xml:space="preserve"> SUMIF( Time!$J200:$BQ200, Time!M$37, Cashflow!$J11:$BQ11)</f>
        <v>-71384.384758088825</v>
      </c>
      <c r="N11" s="10">
        <f ca="1" xml:space="preserve"> SUMIF( Time!$J200:$BQ200, Time!N$37, Cashflow!$J11:$BQ11)</f>
        <v>-74782.811575147818</v>
      </c>
      <c r="O11" s="10">
        <f ca="1" xml:space="preserve"> SUMIF( Time!$J200:$BQ200, Time!O$37, Cashflow!$J11:$BQ11)</f>
        <v>-61542.759666971731</v>
      </c>
      <c r="P11" s="10">
        <f ca="1" xml:space="preserve"> SUMIF( Time!$J200:$BQ200, Time!P$37, Cashflow!$J11:$BQ11)</f>
        <v>-61514.80669085418</v>
      </c>
      <c r="Q11" s="10">
        <f ca="1" xml:space="preserve"> SUMIF( Time!$J200:$BQ200, Time!Q$37, Cashflow!$J11:$BQ11)</f>
        <v>-63867.601829409643</v>
      </c>
      <c r="R11" s="10">
        <f ca="1" xml:space="preserve"> SUMIF( Time!$J200:$BQ200, Time!R$37, Cashflow!$J11:$BQ11)</f>
        <v>-63255.22986837889</v>
      </c>
      <c r="S11" s="10">
        <f ca="1" xml:space="preserve"> SUMIF( Time!$J200:$BQ200, Time!S$37, Cashflow!$J11:$BQ11)</f>
        <v>-62485.098675886424</v>
      </c>
      <c r="T11" s="10">
        <f ca="1" xml:space="preserve"> SUMIF( Time!$J200:$BQ200, Time!T$37, Cashflow!$J11:$BQ11)</f>
        <v>-90190.336208456458</v>
      </c>
      <c r="U11" s="10">
        <f ca="1" xml:space="preserve"> SUMIF( Time!$J200:$BQ200, Time!U$37, Cashflow!$J11:$BQ11)</f>
        <v>-128653.953507286</v>
      </c>
      <c r="V11" s="10">
        <f ca="1" xml:space="preserve"> SUMIF( Time!$J200:$BQ200, Time!V$37, Cashflow!$J11:$BQ11)</f>
        <v>-175069.57364724515</v>
      </c>
      <c r="W11" s="10">
        <f ca="1" xml:space="preserve"> SUMIF( Time!$J200:$BQ200, Time!W$37, Cashflow!$J11:$BQ11)</f>
        <v>-231522.64441412949</v>
      </c>
      <c r="X11" s="10">
        <f ca="1" xml:space="preserve"> SUMIF( Time!$J200:$BQ200, Time!X$37, Cashflow!$J11:$BQ11)</f>
        <v>-301268.48444326036</v>
      </c>
      <c r="Y11" s="10">
        <f ca="1" xml:space="preserve"> SUMIF( Time!$J200:$BQ200, Time!Y$37, Cashflow!$J11:$BQ11)</f>
        <v>-385614.62490871584</v>
      </c>
      <c r="Z11" s="10">
        <f ca="1" xml:space="preserve"> SUMIF( Time!$J200:$BQ200, Time!Z$37, Cashflow!$J11:$BQ11)</f>
        <v>-486279.60094570607</v>
      </c>
      <c r="AA11" s="10">
        <f ca="1" xml:space="preserve"> SUMIF( Time!$J200:$BQ200, Time!AA$37, Cashflow!$J11:$BQ11)</f>
        <v>-607550.82308160968</v>
      </c>
      <c r="AB11" s="10">
        <f ca="1" xml:space="preserve"> SUMIF( Time!$J200:$BQ200, Time!AB$37, Cashflow!$J11:$BQ11)</f>
        <v>-755929.37349484826</v>
      </c>
      <c r="AC11" s="10">
        <f ca="1" xml:space="preserve"> SUMIF( Time!$J200:$BQ200, Time!AC$37, Cashflow!$J11:$BQ11)</f>
        <v>-933312.36169221636</v>
      </c>
    </row>
    <row r="13" spans="1:29">
      <c r="E13" s="15" t="str">
        <f xml:space="preserve"> InpS!E$14</f>
        <v>Capex</v>
      </c>
      <c r="F13" s="15">
        <f xml:space="preserve"> InpS!F$14</f>
        <v>0</v>
      </c>
      <c r="G13" s="15" t="str">
        <f xml:space="preserve"> InpS!G$14</f>
        <v>GBP</v>
      </c>
      <c r="H13" s="31">
        <f xml:space="preserve"> InpS!H$14</f>
        <v>0</v>
      </c>
      <c r="I13" s="15">
        <f xml:space="preserve"> InpS!I$14</f>
        <v>0</v>
      </c>
      <c r="J13" s="6">
        <f xml:space="preserve"> SUMIF( Time!$J200:$BQ200, Time!J$37, InpS!$J14:$BQ14)</f>
        <v>0</v>
      </c>
      <c r="K13" s="6">
        <f xml:space="preserve"> SUMIF( Time!$J200:$BQ200, Time!K$37, InpS!$J14:$BQ14)</f>
        <v>0</v>
      </c>
      <c r="L13" s="6">
        <f xml:space="preserve"> SUMIF( Time!$J200:$BQ200, Time!L$37, InpS!$J14:$BQ14)</f>
        <v>0</v>
      </c>
      <c r="M13" s="6">
        <f xml:space="preserve"> SUMIF( Time!$J200:$BQ200, Time!M$37, InpS!$J14:$BQ14)</f>
        <v>0</v>
      </c>
      <c r="N13" s="6">
        <f xml:space="preserve"> SUMIF( Time!$J200:$BQ200, Time!N$37, InpS!$J14:$BQ14)</f>
        <v>0</v>
      </c>
      <c r="O13" s="6">
        <f xml:space="preserve"> SUMIF( Time!$J200:$BQ200, Time!O$37, InpS!$J14:$BQ14)</f>
        <v>0</v>
      </c>
      <c r="P13" s="6">
        <f xml:space="preserve"> SUMIF( Time!$J200:$BQ200, Time!P$37, InpS!$J14:$BQ14)</f>
        <v>0</v>
      </c>
      <c r="Q13" s="6">
        <f xml:space="preserve"> SUMIF( Time!$J200:$BQ200, Time!Q$37, InpS!$J14:$BQ14)</f>
        <v>0</v>
      </c>
      <c r="R13" s="6">
        <f xml:space="preserve"> SUMIF( Time!$J200:$BQ200, Time!R$37, InpS!$J14:$BQ14)</f>
        <v>0</v>
      </c>
      <c r="S13" s="6">
        <f xml:space="preserve"> SUMIF( Time!$J200:$BQ200, Time!S$37, InpS!$J14:$BQ14)</f>
        <v>0</v>
      </c>
      <c r="T13" s="6">
        <f xml:space="preserve"> SUMIF( Time!$J200:$BQ200, Time!T$37, InpS!$J14:$BQ14)</f>
        <v>0</v>
      </c>
      <c r="U13" s="6">
        <f xml:space="preserve"> SUMIF( Time!$J200:$BQ200, Time!U$37, InpS!$J14:$BQ14)</f>
        <v>0</v>
      </c>
      <c r="V13" s="6">
        <f xml:space="preserve"> SUMIF( Time!$J200:$BQ200, Time!V$37, InpS!$J14:$BQ14)</f>
        <v>0</v>
      </c>
      <c r="W13" s="6">
        <f xml:space="preserve"> SUMIF( Time!$J200:$BQ200, Time!W$37, InpS!$J14:$BQ14)</f>
        <v>0</v>
      </c>
      <c r="X13" s="6">
        <f xml:space="preserve"> SUMIF( Time!$J200:$BQ200, Time!X$37, InpS!$J14:$BQ14)</f>
        <v>0</v>
      </c>
      <c r="Y13" s="6">
        <f xml:space="preserve"> SUMIF( Time!$J200:$BQ200, Time!Y$37, InpS!$J14:$BQ14)</f>
        <v>0</v>
      </c>
      <c r="Z13" s="6">
        <f xml:space="preserve"> SUMIF( Time!$J200:$BQ200, Time!Z$37, InpS!$J14:$BQ14)</f>
        <v>0</v>
      </c>
      <c r="AA13" s="6">
        <f xml:space="preserve"> SUMIF( Time!$J200:$BQ200, Time!AA$37, InpS!$J14:$BQ14)</f>
        <v>0</v>
      </c>
      <c r="AB13" s="6">
        <f xml:space="preserve"> SUMIF( Time!$J200:$BQ200, Time!AB$37, InpS!$J14:$BQ14)</f>
        <v>0</v>
      </c>
      <c r="AC13" s="6">
        <f xml:space="preserve"> SUMIF( Time!$J200:$BQ200, Time!AC$37, InpS!$J14:$BQ14)</f>
        <v>0</v>
      </c>
    </row>
    <row r="14" spans="1:29">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SUMIF( Time!$J200:$BQ200, Time!J$37, InpS!$J17:$BQ17)</f>
        <v>0</v>
      </c>
      <c r="K14" s="6">
        <f xml:space="preserve"> SUMIF( Time!$J200:$BQ200, Time!K$37, InpS!$J17:$BQ17)</f>
        <v>0</v>
      </c>
      <c r="L14" s="6">
        <f xml:space="preserve"> SUMIF( Time!$J200:$BQ200, Time!L$37, InpS!$J17:$BQ17)</f>
        <v>0</v>
      </c>
      <c r="M14" s="6">
        <f xml:space="preserve"> SUMIF( Time!$J200:$BQ200, Time!M$37, InpS!$J17:$BQ17)</f>
        <v>0</v>
      </c>
      <c r="N14" s="6">
        <f xml:space="preserve"> SUMIF( Time!$J200:$BQ200, Time!N$37, InpS!$J17:$BQ17)</f>
        <v>0</v>
      </c>
      <c r="O14" s="6">
        <f xml:space="preserve"> SUMIF( Time!$J200:$BQ200, Time!O$37, InpS!$J17:$BQ17)</f>
        <v>0</v>
      </c>
      <c r="P14" s="6">
        <f xml:space="preserve"> SUMIF( Time!$J200:$BQ200, Time!P$37, InpS!$J17:$BQ17)</f>
        <v>0</v>
      </c>
      <c r="Q14" s="6">
        <f xml:space="preserve"> SUMIF( Time!$J200:$BQ200, Time!Q$37, InpS!$J17:$BQ17)</f>
        <v>0</v>
      </c>
      <c r="R14" s="6">
        <f xml:space="preserve"> SUMIF( Time!$J200:$BQ200, Time!R$37, InpS!$J17:$BQ17)</f>
        <v>0</v>
      </c>
      <c r="S14" s="6">
        <f xml:space="preserve"> SUMIF( Time!$J200:$BQ200, Time!S$37, InpS!$J17:$BQ17)</f>
        <v>0</v>
      </c>
      <c r="T14" s="6">
        <f xml:space="preserve"> SUMIF( Time!$J200:$BQ200, Time!T$37, InpS!$J17:$BQ17)</f>
        <v>0</v>
      </c>
      <c r="U14" s="6">
        <f xml:space="preserve"> SUMIF( Time!$J200:$BQ200, Time!U$37, InpS!$J17:$BQ17)</f>
        <v>0</v>
      </c>
      <c r="V14" s="6">
        <f xml:space="preserve"> SUMIF( Time!$J200:$BQ200, Time!V$37, InpS!$J17:$BQ17)</f>
        <v>0</v>
      </c>
      <c r="W14" s="6">
        <f xml:space="preserve"> SUMIF( Time!$J200:$BQ200, Time!W$37, InpS!$J17:$BQ17)</f>
        <v>0</v>
      </c>
      <c r="X14" s="6">
        <f xml:space="preserve"> SUMIF( Time!$J200:$BQ200, Time!X$37, InpS!$J17:$BQ17)</f>
        <v>0</v>
      </c>
      <c r="Y14" s="6">
        <f xml:space="preserve"> SUMIF( Time!$J200:$BQ200, Time!Y$37, InpS!$J17:$BQ17)</f>
        <v>0</v>
      </c>
      <c r="Z14" s="6">
        <f xml:space="preserve"> SUMIF( Time!$J200:$BQ200, Time!Z$37, InpS!$J17:$BQ17)</f>
        <v>0</v>
      </c>
      <c r="AA14" s="6">
        <f xml:space="preserve"> SUMIF( Time!$J200:$BQ200, Time!AA$37, InpS!$J17:$BQ17)</f>
        <v>0</v>
      </c>
      <c r="AB14" s="6">
        <f xml:space="preserve"> SUMIF( Time!$J200:$BQ200, Time!AB$37, InpS!$J17:$BQ17)</f>
        <v>0</v>
      </c>
      <c r="AC14" s="6">
        <f xml:space="preserve"> SUMIF( Time!$J200:$BQ200, Time!AC$37, InpS!$J17:$BQ17)</f>
        <v>0</v>
      </c>
    </row>
    <row r="15" spans="1:29">
      <c r="E15" s="10" t="s">
        <v>157</v>
      </c>
      <c r="F15" s="26"/>
      <c r="G15" s="10"/>
      <c r="H15" s="35">
        <f ca="1" xml:space="preserve"> SUM( J15:BQ15 )</f>
        <v>-4701034.4409578498</v>
      </c>
      <c r="I15" s="26"/>
      <c r="J15" s="10">
        <f ca="1" xml:space="preserve"> SUMIF( Time!$J200:$BQ200, Time!J$37, Cashflow!$J15:$BQ15)</f>
        <v>-30909.560782921981</v>
      </c>
      <c r="K15" s="10">
        <f ca="1" xml:space="preserve"> SUMIF( Time!$J200:$BQ200, Time!K$37, Cashflow!$J15:$BQ15)</f>
        <v>-53425.323992927712</v>
      </c>
      <c r="L15" s="10">
        <f ca="1" xml:space="preserve"> SUMIF( Time!$J200:$BQ200, Time!L$37, Cashflow!$J15:$BQ15)</f>
        <v>-62475.086773788833</v>
      </c>
      <c r="M15" s="10">
        <f ca="1" xml:space="preserve"> SUMIF( Time!$J200:$BQ200, Time!M$37, Cashflow!$J15:$BQ15)</f>
        <v>-71384.384758088825</v>
      </c>
      <c r="N15" s="10">
        <f ca="1" xml:space="preserve"> SUMIF( Time!$J200:$BQ200, Time!N$37, Cashflow!$J15:$BQ15)</f>
        <v>-74782.811575147818</v>
      </c>
      <c r="O15" s="10">
        <f ca="1" xml:space="preserve"> SUMIF( Time!$J200:$BQ200, Time!O$37, Cashflow!$J15:$BQ15)</f>
        <v>-61542.759666971731</v>
      </c>
      <c r="P15" s="10">
        <f ca="1" xml:space="preserve"> SUMIF( Time!$J200:$BQ200, Time!P$37, Cashflow!$J15:$BQ15)</f>
        <v>-61514.80669085418</v>
      </c>
      <c r="Q15" s="10">
        <f ca="1" xml:space="preserve"> SUMIF( Time!$J200:$BQ200, Time!Q$37, Cashflow!$J15:$BQ15)</f>
        <v>-63867.601829409643</v>
      </c>
      <c r="R15" s="10">
        <f ca="1" xml:space="preserve"> SUMIF( Time!$J200:$BQ200, Time!R$37, Cashflow!$J15:$BQ15)</f>
        <v>-63255.22986837889</v>
      </c>
      <c r="S15" s="10">
        <f ca="1" xml:space="preserve"> SUMIF( Time!$J200:$BQ200, Time!S$37, Cashflow!$J15:$BQ15)</f>
        <v>-62485.098675886424</v>
      </c>
      <c r="T15" s="10">
        <f ca="1" xml:space="preserve"> SUMIF( Time!$J200:$BQ200, Time!T$37, Cashflow!$J15:$BQ15)</f>
        <v>-90190.336208456458</v>
      </c>
      <c r="U15" s="10">
        <f ca="1" xml:space="preserve"> SUMIF( Time!$J200:$BQ200, Time!U$37, Cashflow!$J15:$BQ15)</f>
        <v>-128653.953507286</v>
      </c>
      <c r="V15" s="10">
        <f ca="1" xml:space="preserve"> SUMIF( Time!$J200:$BQ200, Time!V$37, Cashflow!$J15:$BQ15)</f>
        <v>-175069.57364724515</v>
      </c>
      <c r="W15" s="10">
        <f ca="1" xml:space="preserve"> SUMIF( Time!$J200:$BQ200, Time!W$37, Cashflow!$J15:$BQ15)</f>
        <v>-231522.64441412949</v>
      </c>
      <c r="X15" s="10">
        <f ca="1" xml:space="preserve"> SUMIF( Time!$J200:$BQ200, Time!X$37, Cashflow!$J15:$BQ15)</f>
        <v>-301268.48444326036</v>
      </c>
      <c r="Y15" s="10">
        <f ca="1" xml:space="preserve"> SUMIF( Time!$J200:$BQ200, Time!Y$37, Cashflow!$J15:$BQ15)</f>
        <v>-385614.62490871584</v>
      </c>
      <c r="Z15" s="10">
        <f ca="1" xml:space="preserve"> SUMIF( Time!$J200:$BQ200, Time!Z$37, Cashflow!$J15:$BQ15)</f>
        <v>-486279.60094570607</v>
      </c>
      <c r="AA15" s="10">
        <f ca="1" xml:space="preserve"> SUMIF( Time!$J200:$BQ200, Time!AA$37, Cashflow!$J15:$BQ15)</f>
        <v>-607550.82308160968</v>
      </c>
      <c r="AB15" s="10">
        <f ca="1" xml:space="preserve"> SUMIF( Time!$J200:$BQ200, Time!AB$37, Cashflow!$J15:$BQ15)</f>
        <v>-755929.37349484826</v>
      </c>
      <c r="AC15" s="10">
        <f ca="1" xml:space="preserve"> SUMIF( Time!$J200:$BQ200, Time!AC$37, Cashflow!$J15:$BQ15)</f>
        <v>-933312.36169221636</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SUMIF( Time!$J200:$BQ200, Time!J$37, InpS!$J18:$BQ18)</f>
        <v>0</v>
      </c>
      <c r="K17" s="6">
        <f xml:space="preserve"> SUMIF( Time!$J200:$BQ200, Time!K$37, InpS!$J18:$BQ18)</f>
        <v>0</v>
      </c>
      <c r="L17" s="6">
        <f xml:space="preserve"> SUMIF( Time!$J200:$BQ200, Time!L$37, InpS!$J18:$BQ18)</f>
        <v>0</v>
      </c>
      <c r="M17" s="6">
        <f xml:space="preserve"> SUMIF( Time!$J200:$BQ200, Time!M$37, InpS!$J18:$BQ18)</f>
        <v>0</v>
      </c>
      <c r="N17" s="6">
        <f xml:space="preserve"> SUMIF( Time!$J200:$BQ200, Time!N$37, InpS!$J18:$BQ18)</f>
        <v>0</v>
      </c>
      <c r="O17" s="6">
        <f xml:space="preserve"> SUMIF( Time!$J200:$BQ200, Time!O$37, InpS!$J18:$BQ18)</f>
        <v>0</v>
      </c>
      <c r="P17" s="6">
        <f xml:space="preserve"> SUMIF( Time!$J200:$BQ200, Time!P$37, InpS!$J18:$BQ18)</f>
        <v>0</v>
      </c>
      <c r="Q17" s="6">
        <f xml:space="preserve"> SUMIF( Time!$J200:$BQ200, Time!Q$37, InpS!$J18:$BQ18)</f>
        <v>0</v>
      </c>
      <c r="R17" s="6">
        <f xml:space="preserve"> SUMIF( Time!$J200:$BQ200, Time!R$37, InpS!$J18:$BQ18)</f>
        <v>0</v>
      </c>
      <c r="S17" s="6">
        <f xml:space="preserve"> SUMIF( Time!$J200:$BQ200, Time!S$37, InpS!$J18:$BQ18)</f>
        <v>0</v>
      </c>
      <c r="T17" s="6">
        <f xml:space="preserve"> SUMIF( Time!$J200:$BQ200, Time!T$37, InpS!$J18:$BQ18)</f>
        <v>0</v>
      </c>
      <c r="U17" s="6">
        <f xml:space="preserve"> SUMIF( Time!$J200:$BQ200, Time!U$37, InpS!$J18:$BQ18)</f>
        <v>0</v>
      </c>
      <c r="V17" s="6">
        <f xml:space="preserve"> SUMIF( Time!$J200:$BQ200, Time!V$37, InpS!$J18:$BQ18)</f>
        <v>0</v>
      </c>
      <c r="W17" s="6">
        <f xml:space="preserve"> SUMIF( Time!$J200:$BQ200, Time!W$37, InpS!$J18:$BQ18)</f>
        <v>0</v>
      </c>
      <c r="X17" s="6">
        <f xml:space="preserve"> SUMIF( Time!$J200:$BQ200, Time!X$37, InpS!$J18:$BQ18)</f>
        <v>0</v>
      </c>
      <c r="Y17" s="6">
        <f xml:space="preserve"> SUMIF( Time!$J200:$BQ200, Time!Y$37, InpS!$J18:$BQ18)</f>
        <v>0</v>
      </c>
      <c r="Z17" s="6">
        <f xml:space="preserve"> SUMIF( Time!$J200:$BQ200, Time!Z$37, InpS!$J18:$BQ18)</f>
        <v>0</v>
      </c>
      <c r="AA17" s="6">
        <f xml:space="preserve"> SUMIF( Time!$J200:$BQ200, Time!AA$37, InpS!$J18:$BQ18)</f>
        <v>0</v>
      </c>
      <c r="AB17" s="6">
        <f xml:space="preserve"> SUMIF( Time!$J200:$BQ200, Time!AB$37, InpS!$J18:$BQ18)</f>
        <v>0</v>
      </c>
      <c r="AC17" s="6">
        <f xml:space="preserve"> SUMIF( Time!$J200:$BQ200, Time!AC$37, InpS!$J18:$BQ18)</f>
        <v>0</v>
      </c>
    </row>
    <row r="18" spans="5:16384">
      <c r="E18" s="59" t="s">
        <v>60</v>
      </c>
      <c r="F18" s="50"/>
      <c r="G18" s="59"/>
      <c r="H18" s="59">
        <f ca="1" xml:space="preserve"> SUM( J18:BQ18 )</f>
        <v>-4701034.4409578498</v>
      </c>
      <c r="I18" s="50"/>
      <c r="J18" s="14">
        <f ca="1" xml:space="preserve"> SUMIF( Time!$J200:$BQ200, Time!J$37, Cashflow!$J18:$BQ18)</f>
        <v>-30909.560782921981</v>
      </c>
      <c r="K18" s="14">
        <f ca="1" xml:space="preserve"> SUMIF( Time!$J200:$BQ200, Time!K$37, Cashflow!$J18:$BQ18)</f>
        <v>-53425.323992927712</v>
      </c>
      <c r="L18" s="14">
        <f ca="1" xml:space="preserve"> SUMIF( Time!$J200:$BQ200, Time!L$37, Cashflow!$J18:$BQ18)</f>
        <v>-62475.086773788833</v>
      </c>
      <c r="M18" s="14">
        <f ca="1" xml:space="preserve"> SUMIF( Time!$J200:$BQ200, Time!M$37, Cashflow!$J18:$BQ18)</f>
        <v>-71384.384758088825</v>
      </c>
      <c r="N18" s="14">
        <f ca="1" xml:space="preserve"> SUMIF( Time!$J200:$BQ200, Time!N$37, Cashflow!$J18:$BQ18)</f>
        <v>-74782.811575147818</v>
      </c>
      <c r="O18" s="14">
        <f ca="1" xml:space="preserve"> SUMIF( Time!$J200:$BQ200, Time!O$37, Cashflow!$J18:$BQ18)</f>
        <v>-61542.759666971731</v>
      </c>
      <c r="P18" s="14">
        <f ca="1" xml:space="preserve"> SUMIF( Time!$J200:$BQ200, Time!P$37, Cashflow!$J18:$BQ18)</f>
        <v>-61514.80669085418</v>
      </c>
      <c r="Q18" s="14">
        <f ca="1" xml:space="preserve"> SUMIF( Time!$J200:$BQ200, Time!Q$37, Cashflow!$J18:$BQ18)</f>
        <v>-63867.601829409643</v>
      </c>
      <c r="R18" s="14">
        <f ca="1" xml:space="preserve"> SUMIF( Time!$J200:$BQ200, Time!R$37, Cashflow!$J18:$BQ18)</f>
        <v>-63255.22986837889</v>
      </c>
      <c r="S18" s="14">
        <f ca="1" xml:space="preserve"> SUMIF( Time!$J200:$BQ200, Time!S$37, Cashflow!$J18:$BQ18)</f>
        <v>-62485.098675886424</v>
      </c>
      <c r="T18" s="14">
        <f ca="1" xml:space="preserve"> SUMIF( Time!$J200:$BQ200, Time!T$37, Cashflow!$J18:$BQ18)</f>
        <v>-90190.336208456458</v>
      </c>
      <c r="U18" s="14">
        <f ca="1" xml:space="preserve"> SUMIF( Time!$J200:$BQ200, Time!U$37, Cashflow!$J18:$BQ18)</f>
        <v>-128653.953507286</v>
      </c>
      <c r="V18" s="14">
        <f ca="1" xml:space="preserve"> SUMIF( Time!$J200:$BQ200, Time!V$37, Cashflow!$J18:$BQ18)</f>
        <v>-175069.57364724515</v>
      </c>
      <c r="W18" s="14">
        <f ca="1" xml:space="preserve"> SUMIF( Time!$J200:$BQ200, Time!W$37, Cashflow!$J18:$BQ18)</f>
        <v>-231522.64441412949</v>
      </c>
      <c r="X18" s="14">
        <f ca="1" xml:space="preserve"> SUMIF( Time!$J200:$BQ200, Time!X$37, Cashflow!$J18:$BQ18)</f>
        <v>-301268.48444326036</v>
      </c>
      <c r="Y18" s="14">
        <f ca="1" xml:space="preserve"> SUMIF( Time!$J200:$BQ200, Time!Y$37, Cashflow!$J18:$BQ18)</f>
        <v>-385614.62490871584</v>
      </c>
      <c r="Z18" s="14">
        <f ca="1" xml:space="preserve"> SUMIF( Time!$J200:$BQ200, Time!Z$37, Cashflow!$J18:$BQ18)</f>
        <v>-486279.60094570607</v>
      </c>
      <c r="AA18" s="14">
        <f ca="1" xml:space="preserve"> SUMIF( Time!$J200:$BQ200, Time!AA$37, Cashflow!$J18:$BQ18)</f>
        <v>-607550.82308160968</v>
      </c>
      <c r="AB18" s="14">
        <f ca="1" xml:space="preserve"> SUMIF( Time!$J200:$BQ200, Time!AB$37, Cashflow!$J18:$BQ18)</f>
        <v>-755929.37349484826</v>
      </c>
      <c r="AC18" s="14">
        <f ca="1" xml:space="preserve"> SUMIF( Time!$J200:$BQ200, Time!AC$37, Cashflow!$J18:$BQ18)</f>
        <v>-933312.36169221636</v>
      </c>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2:F3">
    <cfRule type="cellIs" dxfId="21" priority="1" stopIfTrue="1" operator="notEqual">
      <formula>0</formula>
    </cfRule>
    <cfRule type="cellIs" dxfId="20" priority="2" stopIfTrue="1" operator="equal">
      <formula>""</formula>
    </cfRule>
  </conditionalFormatting>
  <conditionalFormatting sqref="J3:AC3">
    <cfRule type="cellIs" dxfId="19" priority="3" operator="equal">
      <formula>"PPA ext."</formula>
    </cfRule>
    <cfRule type="cellIs" dxfId="18" priority="4" operator="equal">
      <formula>"Delay"</formula>
    </cfRule>
    <cfRule type="cellIs" dxfId="17" priority="5" operator="equal">
      <formula>"Fin Close"</formula>
    </cfRule>
    <cfRule type="cellIs" dxfId="16" priority="6" stopIfTrue="1" operator="equal">
      <formula>"Construction"</formula>
    </cfRule>
    <cfRule type="cellIs" dxfId="15"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1">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31.5546875" bestFit="1" customWidth="1"/>
    <col min="6" max="6" width="20.5546875" bestFit="1" customWidth="1"/>
    <col min="7" max="7" width="13.21875" bestFit="1" customWidth="1"/>
    <col min="8" max="8" width="12.44140625" style="37" bestFit="1" customWidth="1"/>
    <col min="9" max="9" width="3.44140625" customWidth="1"/>
    <col min="10" max="10" width="12.33203125" bestFit="1" customWidth="1"/>
    <col min="11" max="11" width="12.109375" bestFit="1" customWidth="1"/>
    <col min="12" max="12" width="12.33203125" bestFit="1" customWidth="1"/>
    <col min="13" max="13" width="12.109375" bestFit="1" customWidth="1"/>
    <col min="14" max="14" width="12.33203125" bestFit="1" customWidth="1"/>
    <col min="15" max="15" width="12.109375" bestFit="1" customWidth="1"/>
    <col min="16" max="16" width="12.33203125" bestFit="1" customWidth="1"/>
    <col min="17" max="19" width="12.44140625" bestFit="1" customWidth="1"/>
  </cols>
  <sheetData>
    <row r="1" spans="1:19" s="63" customFormat="1" ht="25">
      <c r="A1" s="39" t="str">
        <f ca="1" xml:space="preserve"> RIGHT(CELL("filename", A1), LEN(CELL("filename", A1)) - SEARCH("]", CELL("filename", A1)))</f>
        <v>Cashflow SemiAnnually</v>
      </c>
      <c r="B1" s="67"/>
      <c r="C1" s="66"/>
      <c r="D1" s="68"/>
      <c r="F1" s="46" t="str">
        <f>HYPERLINK("#Contents!A1","Go to contents")</f>
        <v>Go to contents</v>
      </c>
      <c r="H1" s="43"/>
      <c r="J1" s="43"/>
    </row>
    <row r="2" spans="1:19" s="49" customFormat="1">
      <c r="A2" s="44"/>
      <c r="B2" s="44"/>
      <c r="C2" s="65"/>
      <c r="D2" s="62"/>
      <c r="E2" s="20" t="s">
        <v>183</v>
      </c>
      <c r="F2" s="45">
        <f ca="1" xml:space="preserve"> 'Model Checks and Alerts'!F11</f>
        <v>0</v>
      </c>
      <c r="G2" s="51" t="s">
        <v>82</v>
      </c>
      <c r="H2" s="41"/>
      <c r="I2" s="41"/>
      <c r="J2" s="8">
        <f xml:space="preserve"> Time!J$98</f>
        <v>45169</v>
      </c>
      <c r="K2" s="8">
        <f xml:space="preserve"> Time!K$98</f>
        <v>45351</v>
      </c>
      <c r="L2" s="8">
        <f xml:space="preserve"> Time!L$98</f>
        <v>45535</v>
      </c>
      <c r="M2" s="8">
        <f xml:space="preserve"> Time!M$98</f>
        <v>45716</v>
      </c>
      <c r="N2" s="8">
        <f xml:space="preserve"> Time!N$98</f>
        <v>45900</v>
      </c>
      <c r="O2" s="8">
        <f xml:space="preserve"> Time!O$98</f>
        <v>46081</v>
      </c>
      <c r="P2" s="8">
        <f xml:space="preserve"> Time!P$98</f>
        <v>46265</v>
      </c>
      <c r="Q2" s="8">
        <f xml:space="preserve"> Time!Q$98</f>
        <v>46446</v>
      </c>
      <c r="R2" s="8">
        <f xml:space="preserve"> Time!R$98</f>
        <v>46630</v>
      </c>
      <c r="S2" s="8">
        <f xml:space="preserve"> Time!S$98</f>
        <v>46812</v>
      </c>
    </row>
    <row r="3" spans="1:19" s="32" customFormat="1">
      <c r="A3" s="44"/>
      <c r="B3" s="44"/>
      <c r="C3" s="65"/>
      <c r="D3" s="62"/>
      <c r="E3" s="38" t="s">
        <v>120</v>
      </c>
      <c r="F3" s="45"/>
      <c r="G3" s="51" t="s">
        <v>58</v>
      </c>
      <c r="H3" s="41"/>
      <c r="I3" s="41"/>
      <c r="J3" s="9">
        <f xml:space="preserve"> Time!J$105</f>
        <v>0</v>
      </c>
      <c r="K3" s="9">
        <f xml:space="preserve"> Time!K$105</f>
        <v>0</v>
      </c>
      <c r="L3" s="9">
        <f xml:space="preserve"> Time!L$105</f>
        <v>0</v>
      </c>
      <c r="M3" s="9">
        <f xml:space="preserve"> Time!M$105</f>
        <v>0</v>
      </c>
      <c r="N3" s="9">
        <f xml:space="preserve"> Time!N$105</f>
        <v>0</v>
      </c>
      <c r="O3" s="9">
        <f xml:space="preserve"> Time!O$105</f>
        <v>0</v>
      </c>
      <c r="P3" s="9">
        <f xml:space="preserve"> Time!P$105</f>
        <v>0</v>
      </c>
      <c r="Q3" s="9">
        <f xml:space="preserve"> Time!Q$105</f>
        <v>0</v>
      </c>
      <c r="R3" s="9">
        <f xml:space="preserve"> Time!R$105</f>
        <v>0</v>
      </c>
      <c r="S3" s="9">
        <f xml:space="preserve"> Time!S$105</f>
        <v>0</v>
      </c>
    </row>
    <row r="4" spans="1:19" s="19" customFormat="1">
      <c r="A4" s="44"/>
      <c r="B4" s="44"/>
      <c r="C4" s="65"/>
      <c r="D4" s="62"/>
      <c r="E4" s="20" t="s">
        <v>184</v>
      </c>
      <c r="F4"/>
      <c r="G4"/>
      <c r="H4" s="41"/>
      <c r="I4" s="41"/>
      <c r="J4" s="19">
        <f xml:space="preserve"> Time!J$112</f>
        <v>2023</v>
      </c>
      <c r="K4" s="19">
        <f xml:space="preserve"> Time!K$112</f>
        <v>2024</v>
      </c>
      <c r="L4" s="19">
        <f xml:space="preserve"> Time!L$112</f>
        <v>2024</v>
      </c>
      <c r="M4" s="19">
        <f xml:space="preserve"> Time!M$112</f>
        <v>2025</v>
      </c>
      <c r="N4" s="19">
        <f xml:space="preserve"> Time!N$112</f>
        <v>2025</v>
      </c>
      <c r="O4" s="19">
        <f xml:space="preserve"> Time!O$112</f>
        <v>2026</v>
      </c>
      <c r="P4" s="19">
        <f xml:space="preserve"> Time!P$112</f>
        <v>2026</v>
      </c>
      <c r="Q4" s="19">
        <f xml:space="preserve"> Time!Q$112</f>
        <v>2027</v>
      </c>
      <c r="R4" s="19">
        <f xml:space="preserve"> Time!R$112</f>
        <v>2027</v>
      </c>
      <c r="S4" s="19">
        <f xml:space="preserve"> Time!S$112</f>
        <v>2028</v>
      </c>
    </row>
    <row r="5" spans="1:19" s="32" customFormat="1">
      <c r="A5" s="44"/>
      <c r="B5" s="44"/>
      <c r="C5" s="65"/>
      <c r="D5" s="62"/>
      <c r="E5" s="20" t="s">
        <v>174</v>
      </c>
      <c r="F5" s="23" t="s">
        <v>141</v>
      </c>
      <c r="G5" s="23" t="s">
        <v>131</v>
      </c>
      <c r="H5" s="23" t="s">
        <v>119</v>
      </c>
      <c r="I5" s="41"/>
      <c r="J5" s="7">
        <f xml:space="preserve"> Time!J$118</f>
        <v>6</v>
      </c>
      <c r="K5" s="7">
        <f xml:space="preserve"> Time!K$118</f>
        <v>12</v>
      </c>
      <c r="L5" s="7">
        <f xml:space="preserve"> Time!L$118</f>
        <v>18</v>
      </c>
      <c r="M5" s="7">
        <f xml:space="preserve"> Time!M$118</f>
        <v>24</v>
      </c>
      <c r="N5" s="7">
        <f xml:space="preserve"> Time!N$118</f>
        <v>30</v>
      </c>
      <c r="O5" s="7">
        <f xml:space="preserve"> Time!O$118</f>
        <v>36</v>
      </c>
      <c r="P5" s="7">
        <f xml:space="preserve"> Time!P$118</f>
        <v>42</v>
      </c>
      <c r="Q5" s="7">
        <f xml:space="preserve"> Time!Q$118</f>
        <v>48</v>
      </c>
      <c r="R5" s="7">
        <f xml:space="preserve"> Time!R$118</f>
        <v>54</v>
      </c>
      <c r="S5" s="7">
        <f xml:space="preserve"> Time!S$118</f>
        <v>60</v>
      </c>
    </row>
    <row r="6" spans="1:19" s="37" customFormat="1">
      <c r="A6" s="23"/>
      <c r="B6" s="23"/>
      <c r="C6" s="42"/>
      <c r="D6" s="69"/>
      <c r="F6" s="23"/>
      <c r="G6" s="23"/>
      <c r="H6" s="23"/>
    </row>
    <row r="8" spans="1:19">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SUMIF( Time!$J215:$BQ215, Time!J$37, 'Working capital'!$J10:$BQ10)</f>
        <v>212.50050000000002</v>
      </c>
      <c r="K8" s="6">
        <f ca="1" xml:space="preserve"> SUMIF( Time!$J215:$BQ215, Time!K$37, 'Working capital'!$J10:$BQ10)</f>
        <v>6651.2656499999994</v>
      </c>
      <c r="L8" s="6">
        <f ca="1" xml:space="preserve"> SUMIF( Time!$J215:$BQ215, Time!L$37, 'Working capital'!$J10:$BQ10)</f>
        <v>68085.160199999998</v>
      </c>
      <c r="M8" s="6">
        <f ca="1" xml:space="preserve"> SUMIF( Time!$J215:$BQ215, Time!M$37, 'Working capital'!$J10:$BQ10)</f>
        <v>171594.15375</v>
      </c>
      <c r="N8" s="6">
        <f ca="1" xml:space="preserve"> SUMIF( Time!$J215:$BQ215, Time!N$37, 'Working capital'!$J10:$BQ10)</f>
        <v>299413.20449999999</v>
      </c>
      <c r="O8" s="6">
        <f ca="1" xml:space="preserve"> SUMIF( Time!$J215:$BQ215, Time!O$37, 'Working capital'!$J10:$BQ10)</f>
        <v>378569.64075000002</v>
      </c>
      <c r="P8" s="6">
        <f ca="1" xml:space="preserve"> SUMIF( Time!$J215:$BQ215, Time!P$37, 'Working capital'!$J10:$BQ10)</f>
        <v>426361.00320000004</v>
      </c>
      <c r="Q8" s="6">
        <f ca="1" xml:space="preserve"> SUMIF( Time!$J215:$BQ215, Time!Q$37, 'Working capital'!$J10:$BQ10)</f>
        <v>480166.1298</v>
      </c>
      <c r="R8" s="6">
        <f ca="1" xml:space="preserve"> SUMIF( Time!$J215:$BQ215, Time!R$37, 'Working capital'!$J10:$BQ10)</f>
        <v>540750.02234999998</v>
      </c>
      <c r="S8" s="6">
        <f ca="1" xml:space="preserve"> SUMIF( Time!$J215:$BQ215, Time!S$37, 'Working capital'!$J10:$BQ10)</f>
        <v>608962.68284999998</v>
      </c>
    </row>
    <row r="9" spans="1:19">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 xml:space="preserve"> SUMIF( Time!$J215:$BQ215, Time!J$37, 'Working capital'!$J17:$BQ17)</f>
        <v>-84547.385275849694</v>
      </c>
      <c r="K9" s="6">
        <f ca="1" xml:space="preserve"> SUMIF( Time!$J215:$BQ215, Time!K$37, 'Working capital'!$J17:$BQ17)</f>
        <v>-140510.73718187766</v>
      </c>
      <c r="L9" s="6">
        <f ca="1" xml:space="preserve"> SUMIF( Time!$J215:$BQ215, Time!L$37, 'Working capital'!$J17:$BQ17)</f>
        <v>-204410.73144211955</v>
      </c>
      <c r="M9" s="6">
        <f ca="1" xml:space="preserve"> SUMIF( Time!$J215:$BQ215, Time!M$37, 'Working capital'!$J17:$BQ17)</f>
        <v>-296976.56227026379</v>
      </c>
      <c r="N9" s="6">
        <f ca="1" xml:space="preserve"> SUMIF( Time!$J215:$BQ215, Time!N$37, 'Working capital'!$J17:$BQ17)</f>
        <v>-425153.53304426535</v>
      </c>
      <c r="O9" s="6">
        <f ca="1" xml:space="preserve"> SUMIF( Time!$J215:$BQ215, Time!O$37, 'Working capital'!$J17:$BQ17)</f>
        <v>-597413.93046574248</v>
      </c>
      <c r="P9" s="6">
        <f ca="1" xml:space="preserve"> SUMIF( Time!$J215:$BQ215, Time!P$37, 'Working capital'!$J17:$BQ17)</f>
        <v>-832953.22126137477</v>
      </c>
      <c r="Q9" s="6">
        <f ca="1" xml:space="preserve"> SUMIF( Time!$J215:$BQ215, Time!Q$37, 'Working capital'!$J17:$BQ17)</f>
        <v>-1167049.2391519761</v>
      </c>
      <c r="R9" s="6">
        <f ca="1" xml:space="preserve"> SUMIF( Time!$J215:$BQ215, Time!R$37, 'Working capital'!$J17:$BQ17)</f>
        <v>-1634580.4463773158</v>
      </c>
      <c r="S9" s="6">
        <f ca="1" xml:space="preserve"> SUMIF( Time!$J215:$BQ215, Time!S$37, 'Working capital'!$J17:$BQ17)</f>
        <v>-2298204.4180370648</v>
      </c>
    </row>
    <row r="10" spans="1:19">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 xml:space="preserve"> SUMIF( Time!$J215:$BQ215, Time!J$37, Financials!$J19:$BQ19)</f>
        <v>0</v>
      </c>
      <c r="K10" s="6">
        <f xml:space="preserve"> SUMIF( Time!$J215:$BQ215, Time!K$37, Financials!$J19:$BQ19)</f>
        <v>0</v>
      </c>
      <c r="L10" s="6">
        <f xml:space="preserve"> SUMIF( Time!$J215:$BQ215, Time!L$37, Financials!$J19:$BQ19)</f>
        <v>0</v>
      </c>
      <c r="M10" s="6">
        <f xml:space="preserve"> SUMIF( Time!$J215:$BQ215, Time!M$37, Financials!$J19:$BQ19)</f>
        <v>0</v>
      </c>
      <c r="N10" s="6">
        <f xml:space="preserve"> SUMIF( Time!$J215:$BQ215, Time!N$37, Financials!$J19:$BQ19)</f>
        <v>0</v>
      </c>
      <c r="O10" s="6">
        <f xml:space="preserve"> SUMIF( Time!$J215:$BQ215, Time!O$37, Financials!$J19:$BQ19)</f>
        <v>0</v>
      </c>
      <c r="P10" s="6">
        <f xml:space="preserve"> SUMIF( Time!$J215:$BQ215, Time!P$37, Financials!$J19:$BQ19)</f>
        <v>0</v>
      </c>
      <c r="Q10" s="6">
        <f xml:space="preserve"> SUMIF( Time!$J215:$BQ215, Time!Q$37, Financials!$J19:$BQ19)</f>
        <v>0</v>
      </c>
      <c r="R10" s="6">
        <f xml:space="preserve"> SUMIF( Time!$J215:$BQ215, Time!R$37, Financials!$J19:$BQ19)</f>
        <v>0</v>
      </c>
      <c r="S10" s="6">
        <f xml:space="preserve"> SUMIF( Time!$J215:$BQ215, Time!S$37, Financials!$J19:$BQ19)</f>
        <v>0</v>
      </c>
    </row>
    <row r="11" spans="1:19">
      <c r="E11" s="10" t="s">
        <v>109</v>
      </c>
      <c r="F11" s="26"/>
      <c r="G11" s="10"/>
      <c r="H11" s="35">
        <f ca="1" xml:space="preserve"> SUM( J11:BQ11 )</f>
        <v>-4701034.4409578498</v>
      </c>
      <c r="I11" s="26"/>
      <c r="J11" s="10">
        <f ca="1" xml:space="preserve"> SUMIF( Time!$J215:$BQ215, Time!J$37, Cashflow!$J11:$BQ11)</f>
        <v>-84334.8847758497</v>
      </c>
      <c r="K11" s="10">
        <f ca="1" xml:space="preserve"> SUMIF( Time!$J215:$BQ215, Time!K$37, Cashflow!$J11:$BQ11)</f>
        <v>-133859.47153187764</v>
      </c>
      <c r="L11" s="10">
        <f ca="1" xml:space="preserve"> SUMIF( Time!$J215:$BQ215, Time!L$37, Cashflow!$J11:$BQ11)</f>
        <v>-136325.57124211953</v>
      </c>
      <c r="M11" s="10">
        <f ca="1" xml:space="preserve"> SUMIF( Time!$J215:$BQ215, Time!M$37, Cashflow!$J11:$BQ11)</f>
        <v>-125382.40852026382</v>
      </c>
      <c r="N11" s="10">
        <f ca="1" xml:space="preserve"> SUMIF( Time!$J215:$BQ215, Time!N$37, Cashflow!$J11:$BQ11)</f>
        <v>-125740.32854426531</v>
      </c>
      <c r="O11" s="10">
        <f ca="1" xml:space="preserve"> SUMIF( Time!$J215:$BQ215, Time!O$37, Cashflow!$J11:$BQ11)</f>
        <v>-218844.28971574246</v>
      </c>
      <c r="P11" s="10">
        <f ca="1" xml:space="preserve"> SUMIF( Time!$J215:$BQ215, Time!P$37, Cashflow!$J11:$BQ11)</f>
        <v>-406592.21806137462</v>
      </c>
      <c r="Q11" s="10">
        <f ca="1" xml:space="preserve"> SUMIF( Time!$J215:$BQ215, Time!Q$37, Cashflow!$J11:$BQ11)</f>
        <v>-686883.10935197608</v>
      </c>
      <c r="R11" s="10">
        <f ca="1" xml:space="preserve"> SUMIF( Time!$J215:$BQ215, Time!R$37, Cashflow!$J11:$BQ11)</f>
        <v>-1093830.4240273158</v>
      </c>
      <c r="S11" s="10">
        <f ca="1" xml:space="preserve"> SUMIF( Time!$J215:$BQ215, Time!S$37, Cashflow!$J11:$BQ11)</f>
        <v>-1689241.7351870649</v>
      </c>
    </row>
    <row r="13" spans="1:19">
      <c r="E13" s="15" t="str">
        <f xml:space="preserve"> InpS!E$14</f>
        <v>Capex</v>
      </c>
      <c r="F13" s="15">
        <f xml:space="preserve"> InpS!F$14</f>
        <v>0</v>
      </c>
      <c r="G13" s="15" t="str">
        <f xml:space="preserve"> InpS!G$14</f>
        <v>GBP</v>
      </c>
      <c r="H13" s="31">
        <f xml:space="preserve"> InpS!H$14</f>
        <v>0</v>
      </c>
      <c r="I13" s="15">
        <f xml:space="preserve"> InpS!I$14</f>
        <v>0</v>
      </c>
      <c r="J13" s="6">
        <f xml:space="preserve"> SUMIF( Time!$J215:$BQ215, Time!J$37, InpS!$J14:$BQ14)</f>
        <v>0</v>
      </c>
      <c r="K13" s="6">
        <f xml:space="preserve"> SUMIF( Time!$J215:$BQ215, Time!K$37, InpS!$J14:$BQ14)</f>
        <v>0</v>
      </c>
      <c r="L13" s="6">
        <f xml:space="preserve"> SUMIF( Time!$J215:$BQ215, Time!L$37, InpS!$J14:$BQ14)</f>
        <v>0</v>
      </c>
      <c r="M13" s="6">
        <f xml:space="preserve"> SUMIF( Time!$J215:$BQ215, Time!M$37, InpS!$J14:$BQ14)</f>
        <v>0</v>
      </c>
      <c r="N13" s="6">
        <f xml:space="preserve"> SUMIF( Time!$J215:$BQ215, Time!N$37, InpS!$J14:$BQ14)</f>
        <v>0</v>
      </c>
      <c r="O13" s="6">
        <f xml:space="preserve"> SUMIF( Time!$J215:$BQ215, Time!O$37, InpS!$J14:$BQ14)</f>
        <v>0</v>
      </c>
      <c r="P13" s="6">
        <f xml:space="preserve"> SUMIF( Time!$J215:$BQ215, Time!P$37, InpS!$J14:$BQ14)</f>
        <v>0</v>
      </c>
      <c r="Q13" s="6">
        <f xml:space="preserve"> SUMIF( Time!$J215:$BQ215, Time!Q$37, InpS!$J14:$BQ14)</f>
        <v>0</v>
      </c>
      <c r="R13" s="6">
        <f xml:space="preserve"> SUMIF( Time!$J215:$BQ215, Time!R$37, InpS!$J14:$BQ14)</f>
        <v>0</v>
      </c>
      <c r="S13" s="6">
        <f xml:space="preserve"> SUMIF( Time!$J215:$BQ215, Time!S$37, InpS!$J14:$BQ14)</f>
        <v>0</v>
      </c>
    </row>
    <row r="14" spans="1:19">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SUMIF( Time!$J215:$BQ215, Time!J$37, InpS!$J17:$BQ17)</f>
        <v>0</v>
      </c>
      <c r="K14" s="6">
        <f xml:space="preserve"> SUMIF( Time!$J215:$BQ215, Time!K$37, InpS!$J17:$BQ17)</f>
        <v>0</v>
      </c>
      <c r="L14" s="6">
        <f xml:space="preserve"> SUMIF( Time!$J215:$BQ215, Time!L$37, InpS!$J17:$BQ17)</f>
        <v>0</v>
      </c>
      <c r="M14" s="6">
        <f xml:space="preserve"> SUMIF( Time!$J215:$BQ215, Time!M$37, InpS!$J17:$BQ17)</f>
        <v>0</v>
      </c>
      <c r="N14" s="6">
        <f xml:space="preserve"> SUMIF( Time!$J215:$BQ215, Time!N$37, InpS!$J17:$BQ17)</f>
        <v>0</v>
      </c>
      <c r="O14" s="6">
        <f xml:space="preserve"> SUMIF( Time!$J215:$BQ215, Time!O$37, InpS!$J17:$BQ17)</f>
        <v>0</v>
      </c>
      <c r="P14" s="6">
        <f xml:space="preserve"> SUMIF( Time!$J215:$BQ215, Time!P$37, InpS!$J17:$BQ17)</f>
        <v>0</v>
      </c>
      <c r="Q14" s="6">
        <f xml:space="preserve"> SUMIF( Time!$J215:$BQ215, Time!Q$37, InpS!$J17:$BQ17)</f>
        <v>0</v>
      </c>
      <c r="R14" s="6">
        <f xml:space="preserve"> SUMIF( Time!$J215:$BQ215, Time!R$37, InpS!$J17:$BQ17)</f>
        <v>0</v>
      </c>
      <c r="S14" s="6">
        <f xml:space="preserve"> SUMIF( Time!$J215:$BQ215, Time!S$37, InpS!$J17:$BQ17)</f>
        <v>0</v>
      </c>
    </row>
    <row r="15" spans="1:19">
      <c r="E15" s="10" t="s">
        <v>157</v>
      </c>
      <c r="F15" s="26"/>
      <c r="G15" s="10"/>
      <c r="H15" s="35">
        <f ca="1" xml:space="preserve"> SUM( J15:BQ15 )</f>
        <v>-4701034.4409578498</v>
      </c>
      <c r="I15" s="26"/>
      <c r="J15" s="10">
        <f ca="1" xml:space="preserve"> SUMIF( Time!$J215:$BQ215, Time!J$37, Cashflow!$J15:$BQ15)</f>
        <v>-84334.8847758497</v>
      </c>
      <c r="K15" s="10">
        <f ca="1" xml:space="preserve"> SUMIF( Time!$J215:$BQ215, Time!K$37, Cashflow!$J15:$BQ15)</f>
        <v>-133859.47153187764</v>
      </c>
      <c r="L15" s="10">
        <f ca="1" xml:space="preserve"> SUMIF( Time!$J215:$BQ215, Time!L$37, Cashflow!$J15:$BQ15)</f>
        <v>-136325.57124211953</v>
      </c>
      <c r="M15" s="10">
        <f ca="1" xml:space="preserve"> SUMIF( Time!$J215:$BQ215, Time!M$37, Cashflow!$J15:$BQ15)</f>
        <v>-125382.40852026382</v>
      </c>
      <c r="N15" s="10">
        <f ca="1" xml:space="preserve"> SUMIF( Time!$J215:$BQ215, Time!N$37, Cashflow!$J15:$BQ15)</f>
        <v>-125740.32854426531</v>
      </c>
      <c r="O15" s="10">
        <f ca="1" xml:space="preserve"> SUMIF( Time!$J215:$BQ215, Time!O$37, Cashflow!$J15:$BQ15)</f>
        <v>-218844.28971574246</v>
      </c>
      <c r="P15" s="10">
        <f ca="1" xml:space="preserve"> SUMIF( Time!$J215:$BQ215, Time!P$37, Cashflow!$J15:$BQ15)</f>
        <v>-406592.21806137462</v>
      </c>
      <c r="Q15" s="10">
        <f ca="1" xml:space="preserve"> SUMIF( Time!$J215:$BQ215, Time!Q$37, Cashflow!$J15:$BQ15)</f>
        <v>-686883.10935197608</v>
      </c>
      <c r="R15" s="10">
        <f ca="1" xml:space="preserve"> SUMIF( Time!$J215:$BQ215, Time!R$37, Cashflow!$J15:$BQ15)</f>
        <v>-1093830.4240273158</v>
      </c>
      <c r="S15" s="10">
        <f ca="1" xml:space="preserve"> SUMIF( Time!$J215:$BQ215, Time!S$37, Cashflow!$J15:$BQ15)</f>
        <v>-1689241.7351870649</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SUMIF( Time!$J215:$BQ215, Time!J$37, InpS!$J18:$BQ18)</f>
        <v>0</v>
      </c>
      <c r="K17" s="6">
        <f xml:space="preserve"> SUMIF( Time!$J215:$BQ215, Time!K$37, InpS!$J18:$BQ18)</f>
        <v>0</v>
      </c>
      <c r="L17" s="6">
        <f xml:space="preserve"> SUMIF( Time!$J215:$BQ215, Time!L$37, InpS!$J18:$BQ18)</f>
        <v>0</v>
      </c>
      <c r="M17" s="6">
        <f xml:space="preserve"> SUMIF( Time!$J215:$BQ215, Time!M$37, InpS!$J18:$BQ18)</f>
        <v>0</v>
      </c>
      <c r="N17" s="6">
        <f xml:space="preserve"> SUMIF( Time!$J215:$BQ215, Time!N$37, InpS!$J18:$BQ18)</f>
        <v>0</v>
      </c>
      <c r="O17" s="6">
        <f xml:space="preserve"> SUMIF( Time!$J215:$BQ215, Time!O$37, InpS!$J18:$BQ18)</f>
        <v>0</v>
      </c>
      <c r="P17" s="6">
        <f xml:space="preserve"> SUMIF( Time!$J215:$BQ215, Time!P$37, InpS!$J18:$BQ18)</f>
        <v>0</v>
      </c>
      <c r="Q17" s="6">
        <f xml:space="preserve"> SUMIF( Time!$J215:$BQ215, Time!Q$37, InpS!$J18:$BQ18)</f>
        <v>0</v>
      </c>
      <c r="R17" s="6">
        <f xml:space="preserve"> SUMIF( Time!$J215:$BQ215, Time!R$37, InpS!$J18:$BQ18)</f>
        <v>0</v>
      </c>
      <c r="S17" s="6">
        <f xml:space="preserve"> SUMIF( Time!$J215:$BQ215, Time!S$37, InpS!$J18:$BQ18)</f>
        <v>0</v>
      </c>
    </row>
    <row r="18" spans="5:16384">
      <c r="E18" s="59" t="s">
        <v>60</v>
      </c>
      <c r="F18" s="50"/>
      <c r="G18" s="59"/>
      <c r="H18" s="59">
        <f ca="1" xml:space="preserve"> SUM( J18:BQ18 )</f>
        <v>-4701034.4409578498</v>
      </c>
      <c r="I18" s="50"/>
      <c r="J18" s="14">
        <f ca="1" xml:space="preserve"> SUMIF( Time!$J215:$BQ215, Time!J$37, Cashflow!$J18:$BQ18)</f>
        <v>-84334.8847758497</v>
      </c>
      <c r="K18" s="14">
        <f ca="1" xml:space="preserve"> SUMIF( Time!$J215:$BQ215, Time!K$37, Cashflow!$J18:$BQ18)</f>
        <v>-133859.47153187764</v>
      </c>
      <c r="L18" s="14">
        <f ca="1" xml:space="preserve"> SUMIF( Time!$J215:$BQ215, Time!L$37, Cashflow!$J18:$BQ18)</f>
        <v>-136325.57124211953</v>
      </c>
      <c r="M18" s="14">
        <f ca="1" xml:space="preserve"> SUMIF( Time!$J215:$BQ215, Time!M$37, Cashflow!$J18:$BQ18)</f>
        <v>-125382.40852026382</v>
      </c>
      <c r="N18" s="14">
        <f ca="1" xml:space="preserve"> SUMIF( Time!$J215:$BQ215, Time!N$37, Cashflow!$J18:$BQ18)</f>
        <v>-125740.32854426531</v>
      </c>
      <c r="O18" s="14">
        <f ca="1" xml:space="preserve"> SUMIF( Time!$J215:$BQ215, Time!O$37, Cashflow!$J18:$BQ18)</f>
        <v>-218844.28971574246</v>
      </c>
      <c r="P18" s="14">
        <f ca="1" xml:space="preserve"> SUMIF( Time!$J215:$BQ215, Time!P$37, Cashflow!$J18:$BQ18)</f>
        <v>-406592.21806137462</v>
      </c>
      <c r="Q18" s="14">
        <f ca="1" xml:space="preserve"> SUMIF( Time!$J215:$BQ215, Time!Q$37, Cashflow!$J18:$BQ18)</f>
        <v>-686883.10935197608</v>
      </c>
      <c r="R18" s="14">
        <f ca="1" xml:space="preserve"> SUMIF( Time!$J215:$BQ215, Time!R$37, Cashflow!$J18:$BQ18)</f>
        <v>-1093830.4240273158</v>
      </c>
      <c r="S18" s="14">
        <f ca="1" xml:space="preserve"> SUMIF( Time!$J215:$BQ215, Time!S$37, Cashflow!$J18:$BQ18)</f>
        <v>-1689241.7351870649</v>
      </c>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2:F3">
    <cfRule type="cellIs" dxfId="14" priority="1" stopIfTrue="1" operator="notEqual">
      <formula>0</formula>
    </cfRule>
    <cfRule type="cellIs" dxfId="13" priority="2" stopIfTrue="1" operator="equal">
      <formula>""</formula>
    </cfRule>
  </conditionalFormatting>
  <conditionalFormatting sqref="J3:S3">
    <cfRule type="cellIs" dxfId="12" priority="3" operator="equal">
      <formula>"PPA ext."</formula>
    </cfRule>
    <cfRule type="cellIs" dxfId="11" priority="4" operator="equal">
      <formula>"Delay"</formula>
    </cfRule>
    <cfRule type="cellIs" dxfId="10" priority="5" operator="equal">
      <formula>"Fin Close"</formula>
    </cfRule>
    <cfRule type="cellIs" dxfId="9" priority="6" stopIfTrue="1" operator="equal">
      <formula>"Construction"</formula>
    </cfRule>
    <cfRule type="cellIs" dxfId="8"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2">
    <tabColor rgb="FF4F81BD"/>
    <outlinePr summaryBelow="0" summaryRight="0"/>
  </sheetPr>
  <dimension ref="A1:P6"/>
  <sheetViews>
    <sheetView showGridLines="0" zoomScale="80" workbookViewId="0">
      <selection activeCell="E2" sqref="E2:E5"/>
    </sheetView>
  </sheetViews>
  <sheetFormatPr defaultColWidth="0" defaultRowHeight="13"/>
  <cols>
    <col min="1" max="2" width="1.44140625" style="23" customWidth="1"/>
    <col min="3" max="3" width="1.44140625" style="42" customWidth="1"/>
    <col min="4" max="4" width="1.44140625" style="64" customWidth="1"/>
    <col min="5" max="5" width="71.44140625" customWidth="1"/>
    <col min="6" max="6" width="16.33203125" customWidth="1"/>
    <col min="7" max="7" width="15.109375" customWidth="1"/>
    <col min="8" max="8" width="15.109375" style="37" customWidth="1"/>
    <col min="9" max="9" width="3.44140625" customWidth="1"/>
    <col min="10" max="16" width="15.109375" customWidth="1"/>
    <col min="17" max="17" width="15.109375" hidden="1" customWidth="1"/>
    <col min="18" max="16384" width="15.109375" hidden="1"/>
  </cols>
  <sheetData>
    <row r="1" spans="1:16" s="63" customFormat="1" ht="25">
      <c r="A1" s="39" t="str">
        <f ca="1" xml:space="preserve"> RIGHT(CELL("filename", A1), LEN(CELL("filename", A1)) - SEARCH("]", CELL("filename", A1)))</f>
        <v>Results Table</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c r="K2" s="8"/>
      <c r="L2" s="8"/>
      <c r="M2" s="8"/>
      <c r="N2" s="8"/>
      <c r="O2" s="8"/>
      <c r="P2" s="8"/>
    </row>
    <row r="3" spans="1:16" s="32" customFormat="1">
      <c r="A3" s="44"/>
      <c r="B3" s="44"/>
      <c r="C3" s="65"/>
      <c r="D3" s="62"/>
      <c r="E3" s="38" t="s">
        <v>120</v>
      </c>
      <c r="F3" s="45"/>
      <c r="G3" s="51" t="s">
        <v>58</v>
      </c>
      <c r="H3" s="41"/>
      <c r="I3" s="41"/>
      <c r="J3" s="9"/>
      <c r="K3" s="9"/>
      <c r="L3" s="9"/>
      <c r="M3" s="9"/>
      <c r="N3" s="9"/>
      <c r="O3" s="9"/>
      <c r="P3" s="9"/>
    </row>
    <row r="4" spans="1:16" s="19" customFormat="1">
      <c r="A4" s="44"/>
      <c r="B4" s="44"/>
      <c r="C4" s="65"/>
      <c r="D4" s="62"/>
      <c r="E4" s="20" t="s">
        <v>184</v>
      </c>
      <c r="F4"/>
      <c r="G4"/>
      <c r="H4" s="41"/>
      <c r="I4" s="41"/>
    </row>
    <row r="5" spans="1:16" s="32" customFormat="1">
      <c r="A5" s="44"/>
      <c r="B5" s="44"/>
      <c r="C5" s="65"/>
      <c r="D5" s="62"/>
      <c r="E5" s="20" t="s">
        <v>174</v>
      </c>
      <c r="F5" s="23"/>
      <c r="G5" s="23" t="s">
        <v>131</v>
      </c>
      <c r="H5" s="23"/>
      <c r="I5" s="41"/>
      <c r="J5" s="7"/>
      <c r="K5" s="7"/>
      <c r="L5" s="7"/>
      <c r="M5" s="7"/>
      <c r="N5" s="7"/>
      <c r="O5" s="7"/>
      <c r="P5" s="7"/>
    </row>
    <row r="6" spans="1:16" s="37" customFormat="1">
      <c r="A6" s="23"/>
      <c r="B6" s="23"/>
      <c r="C6" s="42"/>
      <c r="D6" s="69"/>
      <c r="F6" s="23"/>
      <c r="G6" s="23"/>
      <c r="H6" s="23"/>
    </row>
  </sheetData>
  <conditionalFormatting sqref="F2:F3">
    <cfRule type="cellIs" dxfId="7" priority="1" stopIfTrue="1" operator="notEqual">
      <formula>0</formula>
    </cfRule>
    <cfRule type="cellIs" dxfId="6" priority="2" stopIfTrue="1" operator="equal">
      <formula>""</formula>
    </cfRule>
  </conditionalFormatting>
  <conditionalFormatting sqref="J3:P3">
    <cfRule type="cellIs" dxfId="5" priority="3" operator="equal">
      <formula>"PPA ext."</formula>
    </cfRule>
    <cfRule type="cellIs" dxfId="4" priority="4" operator="equal">
      <formula>"Delay"</formula>
    </cfRule>
    <cfRule type="cellIs" dxfId="3" priority="5" operator="equal">
      <formula>"Fin Close"</formula>
    </cfRule>
    <cfRule type="cellIs" dxfId="2" priority="6" stopIfTrue="1" operator="equal">
      <formula>"Construction"</formula>
    </cfRule>
    <cfRule type="cellIs" dxfId="1" priority="7" stopIfTrue="1" operator="equal">
      <formula>"Operations"</formula>
    </cfRule>
  </conditionalFormatting>
  <pageMargins left="0.7" right="0.7" top="0.75" bottom="0.75" header="0.3" footer="0.3"/>
  <customProperties>
    <customPr name="MMSheetType" r:id="rId1"/>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3">
    <tabColor rgb="FF4F81BD"/>
    <outlinePr summaryBelow="0" summaryRight="0"/>
  </sheetPr>
  <dimension ref="A1:R25"/>
  <sheetViews>
    <sheetView showGridLines="0" defaultGridColor="0" colorId="22" zoomScale="110" workbookViewId="0">
      <pane xSplit="9" ySplit="5" topLeftCell="J6" activePane="bottomRight" state="frozen"/>
      <selection activeCell="J6" sqref="J6"/>
      <selection pane="topRight" activeCell="J6" sqref="J6"/>
      <selection pane="bottomLeft" activeCell="J6" sqref="J6"/>
      <selection pane="bottomRight" activeCell="J2" sqref="J2"/>
    </sheetView>
  </sheetViews>
  <sheetFormatPr defaultColWidth="0" defaultRowHeight="13" outlineLevelRow="1"/>
  <cols>
    <col min="1" max="2" width="1.44140625" style="126" customWidth="1"/>
    <col min="3" max="3" width="1.44140625" style="172" customWidth="1"/>
    <col min="4" max="4" width="1.44140625" style="148" customWidth="1"/>
    <col min="5" max="5" width="47.33203125" style="52" customWidth="1"/>
    <col min="6" max="6" width="14.6640625" style="52" customWidth="1"/>
    <col min="7" max="7" width="13.44140625" style="52" customWidth="1"/>
    <col min="8" max="8" width="14.6640625" style="52" customWidth="1"/>
    <col min="9" max="9" width="3" style="84" customWidth="1"/>
    <col min="10" max="10" width="5.33203125" style="122" customWidth="1"/>
    <col min="11" max="11" width="13.44140625" style="170" customWidth="1"/>
    <col min="12" max="12" width="13.44140625" style="231" customWidth="1"/>
    <col min="13" max="13" width="0.44140625" style="95" customWidth="1"/>
    <col min="14" max="16" width="14.6640625" style="38" customWidth="1"/>
    <col min="17" max="17" width="0.44140625" style="95" customWidth="1"/>
    <col min="18" max="18" width="9.109375" style="99" hidden="1" customWidth="1"/>
    <col min="19" max="19" width="10.44140625" style="99" hidden="1" customWidth="1"/>
    <col min="20" max="16384" width="10.44140625" style="99" hidden="1"/>
  </cols>
  <sheetData>
    <row r="1" spans="1:17" ht="25">
      <c r="A1" s="205" t="s">
        <v>53</v>
      </c>
      <c r="B1" s="228"/>
      <c r="C1" s="269"/>
      <c r="D1" s="220"/>
      <c r="E1" s="61"/>
      <c r="F1" s="217"/>
      <c r="G1" s="61"/>
      <c r="H1" s="61"/>
      <c r="I1" s="255"/>
      <c r="J1" s="236"/>
      <c r="K1" s="263"/>
      <c r="L1" s="243"/>
      <c r="N1" s="130"/>
      <c r="O1" s="130"/>
      <c r="P1" s="130"/>
    </row>
    <row r="2" spans="1:17">
      <c r="A2" s="281"/>
      <c r="B2" s="79"/>
      <c r="C2" s="117"/>
      <c r="E2" s="232"/>
      <c r="F2" s="99"/>
      <c r="G2" s="99" t="s">
        <v>160</v>
      </c>
      <c r="H2" s="273">
        <f ca="1" xml:space="preserve"> TODAY()</f>
        <v>45179</v>
      </c>
      <c r="J2" s="216">
        <f xml:space="preserve"> COUNTIF(J6:J24, "tu")</f>
        <v>0</v>
      </c>
      <c r="N2" s="142"/>
      <c r="O2" s="142"/>
      <c r="P2" s="142"/>
    </row>
    <row r="3" spans="1:17" s="170" customFormat="1" ht="12.5">
      <c r="A3" s="70"/>
      <c r="B3" s="70"/>
      <c r="C3" s="117"/>
      <c r="D3" s="148"/>
      <c r="E3" s="232"/>
      <c r="G3" s="170" t="s">
        <v>30</v>
      </c>
      <c r="H3" s="202" t="s">
        <v>133</v>
      </c>
      <c r="I3" s="117"/>
      <c r="J3" s="222"/>
      <c r="K3" s="161"/>
      <c r="L3" s="179"/>
      <c r="M3" s="159"/>
      <c r="N3" s="140"/>
      <c r="O3" s="140"/>
      <c r="P3" s="140"/>
      <c r="Q3" s="159"/>
    </row>
    <row r="4" spans="1:17">
      <c r="A4" s="79"/>
      <c r="B4" s="79"/>
      <c r="C4" s="117"/>
      <c r="E4" s="111"/>
      <c r="F4" s="99"/>
      <c r="G4" s="99"/>
      <c r="H4" s="235"/>
      <c r="I4" s="117"/>
      <c r="J4" s="222"/>
      <c r="N4" s="111"/>
      <c r="O4" s="111"/>
      <c r="P4" s="111"/>
    </row>
    <row r="5" spans="1:17">
      <c r="A5" s="79"/>
      <c r="B5" s="79"/>
      <c r="C5" s="117"/>
      <c r="D5" s="111"/>
      <c r="E5" s="70" t="s">
        <v>132</v>
      </c>
      <c r="F5" s="109"/>
      <c r="G5" s="280" t="s">
        <v>131</v>
      </c>
      <c r="H5" s="229">
        <v>1</v>
      </c>
      <c r="I5" s="70"/>
      <c r="J5" s="119">
        <f xml:space="preserve"> MATCH($H$5, M5:Q5, 0)</f>
        <v>2</v>
      </c>
      <c r="K5" s="161" t="s">
        <v>121</v>
      </c>
      <c r="L5" s="179" t="s">
        <v>66</v>
      </c>
      <c r="N5" s="132">
        <v>1</v>
      </c>
      <c r="O5" s="132">
        <v>2</v>
      </c>
      <c r="P5" s="132">
        <v>3</v>
      </c>
    </row>
    <row r="6" spans="1:17" s="242" customFormat="1">
      <c r="A6" s="160"/>
      <c r="B6" s="160"/>
      <c r="C6" s="203"/>
      <c r="D6" s="283"/>
      <c r="E6" s="256" t="s">
        <v>110</v>
      </c>
      <c r="F6" s="225"/>
      <c r="G6" s="92"/>
      <c r="H6" s="92"/>
      <c r="I6" s="92"/>
      <c r="J6" s="151"/>
      <c r="K6" s="206"/>
      <c r="L6" s="108"/>
      <c r="M6" s="95"/>
      <c r="N6" s="92"/>
      <c r="O6" s="92"/>
      <c r="P6" s="92"/>
      <c r="Q6" s="95"/>
    </row>
    <row r="7" spans="1:17" s="266" customFormat="1">
      <c r="A7" s="79"/>
      <c r="B7" s="79"/>
      <c r="C7" s="117"/>
      <c r="D7" s="109"/>
      <c r="E7" s="219"/>
      <c r="F7" s="152"/>
      <c r="G7" s="84"/>
      <c r="H7" s="84"/>
      <c r="I7" s="84"/>
      <c r="J7" s="119"/>
      <c r="K7" s="233"/>
      <c r="L7" s="194"/>
      <c r="M7" s="95"/>
      <c r="N7" s="84"/>
      <c r="O7" s="84"/>
      <c r="P7" s="84"/>
      <c r="Q7" s="95"/>
    </row>
    <row r="8" spans="1:17" s="266" customFormat="1">
      <c r="A8" s="79" t="s">
        <v>142</v>
      </c>
      <c r="B8" s="79"/>
      <c r="C8" s="117"/>
      <c r="D8" s="109"/>
      <c r="E8" s="84"/>
      <c r="F8" s="152"/>
      <c r="G8" s="84"/>
      <c r="H8" s="84"/>
      <c r="I8" s="84"/>
      <c r="J8" s="198"/>
      <c r="K8" s="275"/>
      <c r="L8" s="87"/>
      <c r="M8" s="95"/>
      <c r="N8" s="70"/>
      <c r="O8" s="70"/>
      <c r="P8" s="70"/>
      <c r="Q8" s="253"/>
    </row>
    <row r="9" spans="1:17" outlineLevel="1">
      <c r="A9" s="79"/>
      <c r="B9" s="79"/>
      <c r="C9" s="117"/>
      <c r="D9" s="109"/>
      <c r="L9" s="121"/>
      <c r="N9" s="103"/>
      <c r="O9" s="103"/>
      <c r="P9" s="103"/>
    </row>
    <row r="10" spans="1:17" s="121" customFormat="1" outlineLevel="1">
      <c r="A10" s="114"/>
      <c r="B10" s="114"/>
      <c r="C10" s="87"/>
      <c r="D10" s="87"/>
      <c r="E10" s="102"/>
      <c r="F10" s="185"/>
      <c r="G10" s="102"/>
      <c r="H10" s="102"/>
      <c r="I10" s="177"/>
      <c r="J10" s="198" t="s">
        <v>94</v>
      </c>
      <c r="K10" s="87">
        <f t="shared" ref="K10:K13" si="0" xml:space="preserve"> H10 - INDEX(M10:Q10, $J$5)</f>
        <v>0</v>
      </c>
      <c r="L10" s="87">
        <v>0</v>
      </c>
      <c r="M10" s="108"/>
      <c r="N10" s="94"/>
      <c r="O10" s="94"/>
      <c r="P10" s="94"/>
      <c r="Q10" s="108"/>
    </row>
    <row r="11" spans="1:17" s="274" customFormat="1" outlineLevel="1">
      <c r="A11" s="156"/>
      <c r="B11" s="156"/>
      <c r="C11" s="129"/>
      <c r="D11" s="129"/>
      <c r="E11" s="147"/>
      <c r="F11" s="215"/>
      <c r="G11" s="147"/>
      <c r="H11" s="147"/>
      <c r="I11" s="224"/>
      <c r="J11" s="198" t="s">
        <v>94</v>
      </c>
      <c r="K11" s="129">
        <f t="shared" si="0"/>
        <v>0</v>
      </c>
      <c r="L11" s="87">
        <v>0</v>
      </c>
      <c r="M11" s="188"/>
      <c r="N11" s="145"/>
      <c r="O11" s="145"/>
      <c r="P11" s="145"/>
      <c r="Q11" s="188"/>
    </row>
    <row r="12" spans="1:17" s="274" customFormat="1" outlineLevel="1">
      <c r="A12" s="156"/>
      <c r="B12" s="156"/>
      <c r="C12" s="129"/>
      <c r="D12" s="129"/>
      <c r="E12" s="147"/>
      <c r="F12" s="215"/>
      <c r="G12" s="147"/>
      <c r="H12" s="147"/>
      <c r="I12" s="224"/>
      <c r="J12" s="198" t="s">
        <v>94</v>
      </c>
      <c r="K12" s="129">
        <f t="shared" si="0"/>
        <v>0</v>
      </c>
      <c r="L12" s="87">
        <v>0</v>
      </c>
      <c r="M12" s="188"/>
      <c r="N12" s="145"/>
      <c r="O12" s="145"/>
      <c r="P12" s="145"/>
      <c r="Q12" s="188"/>
    </row>
    <row r="13" spans="1:17" s="121" customFormat="1" outlineLevel="1">
      <c r="A13" s="114"/>
      <c r="B13" s="114"/>
      <c r="C13" s="87"/>
      <c r="D13" s="87"/>
      <c r="E13" s="102"/>
      <c r="F13" s="185"/>
      <c r="G13" s="102"/>
      <c r="H13" s="102"/>
      <c r="I13" s="177"/>
      <c r="J13" s="198" t="s">
        <v>94</v>
      </c>
      <c r="K13" s="87">
        <f t="shared" si="0"/>
        <v>0</v>
      </c>
      <c r="L13" s="87">
        <v>0</v>
      </c>
      <c r="M13" s="108"/>
      <c r="N13" s="94"/>
      <c r="O13" s="94"/>
      <c r="P13" s="94"/>
      <c r="Q13" s="108"/>
    </row>
    <row r="14" spans="1:17" outlineLevel="1">
      <c r="A14" s="79"/>
      <c r="B14" s="79"/>
      <c r="C14" s="70"/>
      <c r="D14" s="109"/>
      <c r="E14" s="84"/>
      <c r="F14" s="152"/>
      <c r="G14" s="226"/>
      <c r="H14" s="194"/>
      <c r="I14" s="234"/>
      <c r="L14" s="121"/>
      <c r="M14" s="181"/>
      <c r="N14" s="103"/>
      <c r="O14" s="103"/>
      <c r="P14" s="103"/>
      <c r="Q14" s="181"/>
    </row>
    <row r="15" spans="1:17">
      <c r="A15" s="191"/>
      <c r="B15" s="191"/>
      <c r="C15" s="272"/>
      <c r="D15" s="271"/>
      <c r="E15" s="123"/>
      <c r="F15" s="123"/>
      <c r="G15" s="123"/>
      <c r="H15" s="270"/>
      <c r="I15" s="70"/>
      <c r="L15" s="121"/>
      <c r="M15" s="189"/>
      <c r="N15" s="103"/>
      <c r="O15" s="103"/>
      <c r="P15" s="103"/>
      <c r="Q15" s="189"/>
    </row>
    <row r="16" spans="1:17">
      <c r="A16" s="191"/>
      <c r="B16" s="191"/>
      <c r="C16" s="272"/>
      <c r="D16" s="271"/>
      <c r="E16" s="123"/>
      <c r="F16" s="123"/>
      <c r="G16" s="123"/>
      <c r="H16" s="270"/>
      <c r="I16" s="70"/>
      <c r="L16" s="121"/>
      <c r="M16" s="189"/>
      <c r="N16" s="103"/>
      <c r="O16" s="103"/>
      <c r="P16" s="103"/>
      <c r="Q16" s="189"/>
    </row>
    <row r="17" spans="1:17" s="227" customFormat="1" outlineLevel="1">
      <c r="A17" s="109"/>
      <c r="B17" s="191"/>
      <c r="C17" s="70"/>
      <c r="D17" s="70"/>
      <c r="E17" s="106"/>
      <c r="F17" s="106"/>
      <c r="G17" s="106"/>
      <c r="H17" s="106"/>
      <c r="I17" s="106"/>
      <c r="J17" s="264"/>
      <c r="L17" s="248"/>
      <c r="M17" s="187"/>
      <c r="N17" s="136"/>
      <c r="O17" s="136"/>
      <c r="P17" s="136"/>
      <c r="Q17" s="187"/>
    </row>
    <row r="18" spans="1:17" s="143" customFormat="1">
      <c r="A18" s="109"/>
      <c r="B18" s="191"/>
      <c r="C18" s="70"/>
      <c r="D18" s="70"/>
      <c r="E18" s="106"/>
      <c r="F18" s="106"/>
      <c r="G18" s="106"/>
      <c r="H18" s="106"/>
      <c r="I18" s="106"/>
      <c r="J18" s="122"/>
      <c r="L18" s="199"/>
      <c r="M18" s="155"/>
      <c r="N18" s="136"/>
      <c r="O18" s="136"/>
      <c r="P18" s="136"/>
      <c r="Q18" s="155"/>
    </row>
    <row r="19" spans="1:17" s="182" customFormat="1">
      <c r="A19" s="79" t="s">
        <v>182</v>
      </c>
      <c r="B19" s="70"/>
      <c r="C19" s="70"/>
      <c r="D19" s="70"/>
      <c r="E19" s="76"/>
      <c r="F19" s="162"/>
      <c r="G19" s="76"/>
      <c r="H19" s="76"/>
      <c r="I19" s="76"/>
      <c r="J19" s="119"/>
      <c r="L19" s="211"/>
      <c r="M19" s="155"/>
      <c r="N19" s="138"/>
      <c r="O19" s="138"/>
      <c r="P19" s="138"/>
      <c r="Q19" s="155"/>
    </row>
    <row r="20" spans="1:17" s="143" customFormat="1" outlineLevel="1">
      <c r="A20" s="176"/>
      <c r="B20" s="176"/>
      <c r="C20" s="261"/>
      <c r="D20" s="221"/>
      <c r="E20" s="230" t="s">
        <v>83</v>
      </c>
      <c r="F20" s="78"/>
      <c r="G20" s="212"/>
      <c r="H20" s="257">
        <f ca="1" xml:space="preserve"> NOW()</f>
        <v>45179.846169444441</v>
      </c>
      <c r="I20" s="76"/>
      <c r="J20" s="122"/>
      <c r="K20" s="182"/>
      <c r="L20" s="211"/>
      <c r="M20" s="155"/>
      <c r="N20" s="133"/>
      <c r="O20" s="133"/>
      <c r="P20" s="133"/>
      <c r="Q20" s="155"/>
    </row>
    <row r="21" spans="1:17" s="143" customFormat="1" outlineLevel="1">
      <c r="A21" s="79"/>
      <c r="B21" s="79"/>
      <c r="C21" s="117"/>
      <c r="D21" s="70"/>
      <c r="E21" s="20" t="s">
        <v>151</v>
      </c>
      <c r="F21" s="78"/>
      <c r="G21" s="20"/>
      <c r="H21" s="250" t="str">
        <f ca="1" xml:space="preserve"> MID(CELL("filename",$A$1), SEARCH("[", CELL("filename",$A$1)) + 1, SEARCH("]", CELL("filename",$A$1)) - SEARCH("[", CELL("filename",$A$1)) - 1)</f>
        <v>GEN.xlsx</v>
      </c>
      <c r="I21" s="76"/>
      <c r="J21" s="122"/>
      <c r="K21" s="182"/>
      <c r="L21" s="211"/>
      <c r="M21" s="155"/>
      <c r="N21" s="127"/>
      <c r="O21" s="127"/>
      <c r="P21" s="127"/>
      <c r="Q21" s="155"/>
    </row>
    <row r="22" spans="1:17" s="143" customFormat="1" outlineLevel="1">
      <c r="A22" s="79"/>
      <c r="B22" s="79"/>
      <c r="C22" s="117"/>
      <c r="D22" s="109"/>
      <c r="E22" s="260"/>
      <c r="F22" s="162"/>
      <c r="G22" s="76"/>
      <c r="H22" s="76"/>
      <c r="I22" s="76"/>
      <c r="J22" s="119"/>
      <c r="K22" s="182"/>
      <c r="L22" s="211"/>
      <c r="M22" s="155"/>
      <c r="N22" s="76"/>
      <c r="O22" s="76"/>
      <c r="P22" s="76"/>
      <c r="Q22" s="155"/>
    </row>
    <row r="23" spans="1:17" s="143" customFormat="1">
      <c r="A23" s="79"/>
      <c r="B23" s="79"/>
      <c r="C23" s="117"/>
      <c r="D23" s="109"/>
      <c r="E23" s="260"/>
      <c r="F23" s="162"/>
      <c r="G23" s="76"/>
      <c r="H23" s="76"/>
      <c r="I23" s="76"/>
      <c r="J23" s="119"/>
      <c r="K23" s="182"/>
      <c r="L23" s="211"/>
      <c r="M23" s="155"/>
      <c r="N23" s="76"/>
      <c r="O23" s="76"/>
      <c r="P23" s="76"/>
      <c r="Q23" s="155"/>
    </row>
    <row r="24" spans="1:17" s="276" customFormat="1">
      <c r="A24" s="173"/>
      <c r="B24" s="173"/>
      <c r="C24" s="251"/>
      <c r="D24" s="265"/>
      <c r="E24" s="254" t="s">
        <v>110</v>
      </c>
      <c r="F24" s="279"/>
      <c r="G24" s="169"/>
      <c r="H24" s="169"/>
      <c r="I24" s="278"/>
      <c r="J24" s="151" t="s">
        <v>42</v>
      </c>
      <c r="L24" s="247"/>
      <c r="M24" s="155"/>
      <c r="N24" s="124"/>
      <c r="O24" s="124"/>
      <c r="P24" s="124"/>
      <c r="Q24" s="155"/>
    </row>
    <row r="25" spans="1:17" s="143" customFormat="1">
      <c r="A25" s="126"/>
      <c r="B25" s="126"/>
      <c r="C25" s="172"/>
      <c r="D25" s="148"/>
      <c r="E25" s="20"/>
      <c r="F25" s="20"/>
      <c r="G25" s="20"/>
      <c r="H25" s="20"/>
      <c r="I25" s="76"/>
      <c r="J25" s="122"/>
      <c r="L25" s="199"/>
      <c r="M25" s="155"/>
      <c r="N25" s="20"/>
      <c r="O25" s="20"/>
      <c r="P25" s="20"/>
      <c r="Q25" s="155"/>
    </row>
  </sheetData>
  <conditionalFormatting sqref="J8 J10:J13">
    <cfRule type="cellIs" dxfId="0" priority="11" operator="equal">
      <formula>"tu"</formula>
    </cfRule>
  </conditionalFormatting>
  <printOptions gridLines="1"/>
  <pageMargins left="0.74803149606299213" right="0.74803149606299213" top="0.98425196850393704" bottom="0.98425196850393704" header="0.51181102362204722" footer="0.51181102362204722"/>
  <pageSetup paperSize="9" scale="55" orientation="landscape" blackAndWhite="1"/>
  <headerFooter>
    <oddHeader>&amp;LPROJECT YAHSAT&amp;CSheet:&amp;A&amp;RSTRICTLY CONFIDENTIAL</oddHeader>
    <oddFooter>&amp;L&amp;F ( Printed on &amp;D at &amp;T )&amp;RPage &amp;P of &amp;N</oddFooter>
  </headerFooter>
  <customProperties>
    <customPr name="MMSheetType" r:id="rId1"/>
  </customPropertie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4">
    <outlinePr summaryBelow="0" summaryRight="0"/>
  </sheetPr>
  <dimension ref="A1:BC338"/>
  <sheetViews>
    <sheetView showGridLines="0" workbookViewId="0">
      <selection activeCell="G11" sqref="G11"/>
    </sheetView>
  </sheetViews>
  <sheetFormatPr defaultColWidth="0" defaultRowHeight="10"/>
  <cols>
    <col min="1" max="1" width="19.44140625" style="120" customWidth="1"/>
    <col min="2" max="2" width="42.33203125" style="120" customWidth="1"/>
    <col min="3" max="3" width="47.77734375" style="120" customWidth="1"/>
    <col min="4" max="4" width="21" style="120" bestFit="1" customWidth="1"/>
    <col min="5" max="5" width="18.6640625" style="120" bestFit="1" customWidth="1"/>
    <col min="6" max="6" width="19.77734375" style="120" bestFit="1" customWidth="1"/>
    <col min="7" max="7" width="23.44140625" style="120" bestFit="1" customWidth="1"/>
    <col min="8" max="8" width="104" style="120" customWidth="1"/>
    <col min="9" max="26" width="9.33203125" style="120" customWidth="1"/>
    <col min="27" max="55" width="9.109375" style="120" hidden="1" customWidth="1"/>
    <col min="56" max="56" width="9.33203125" style="120" hidden="1" customWidth="1"/>
    <col min="57" max="16384" width="9.33203125" style="120" hidden="1"/>
  </cols>
  <sheetData>
    <row r="1" spans="1:55" ht="25">
      <c r="A1" s="39" t="str">
        <f ca="1" xml:space="preserve"> RIGHT(CELL("filename", A1), LEN(CELL("filename", A1)) - SEARCH("]", CELL("filename", A1)))</f>
        <v>Issues</v>
      </c>
    </row>
    <row r="5" spans="1:55" ht="18">
      <c r="A5" s="17" t="s">
        <v>31</v>
      </c>
      <c r="B5" s="17" t="s">
        <v>96</v>
      </c>
      <c r="C5" s="17" t="s">
        <v>135</v>
      </c>
      <c r="D5" s="17" t="s">
        <v>32</v>
      </c>
      <c r="E5" s="17" t="s">
        <v>1</v>
      </c>
      <c r="F5" s="17" t="s">
        <v>84</v>
      </c>
      <c r="G5" s="17" t="s">
        <v>56</v>
      </c>
      <c r="H5" s="17" t="s">
        <v>57</v>
      </c>
      <c r="I5" s="17"/>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row>
    <row r="6" spans="1:55" ht="12.5">
      <c r="A6" s="37"/>
      <c r="B6" s="37"/>
      <c r="C6" s="37"/>
      <c r="D6" s="239"/>
      <c r="E6" s="37"/>
      <c r="F6" s="37"/>
      <c r="G6" s="37"/>
      <c r="H6" s="37"/>
      <c r="I6" s="193"/>
      <c r="J6" s="193"/>
    </row>
    <row r="7" spans="1:55" ht="12.5">
      <c r="A7" s="37"/>
      <c r="B7" s="37"/>
      <c r="C7" s="37"/>
      <c r="D7" s="37"/>
      <c r="E7" s="37"/>
      <c r="F7" s="37"/>
      <c r="G7" s="37"/>
      <c r="H7" s="37"/>
      <c r="I7" s="193"/>
      <c r="J7" s="193"/>
    </row>
    <row r="8" spans="1:55" ht="12.5">
      <c r="A8" s="37"/>
      <c r="B8" s="37"/>
      <c r="C8" s="37"/>
      <c r="D8" s="37"/>
      <c r="E8" s="37"/>
      <c r="F8" s="37"/>
      <c r="G8" s="37"/>
      <c r="H8" s="37"/>
      <c r="I8" s="193"/>
      <c r="J8" s="193"/>
    </row>
    <row r="9" spans="1:55" ht="12.5">
      <c r="A9" s="37"/>
      <c r="B9" s="37"/>
      <c r="C9" s="37"/>
      <c r="D9" s="37"/>
      <c r="E9" s="37"/>
      <c r="F9" s="37"/>
      <c r="G9" s="37"/>
      <c r="H9" s="37"/>
      <c r="I9" s="193"/>
      <c r="J9" s="193"/>
    </row>
    <row r="10" spans="1:55" ht="12.5">
      <c r="A10" s="37"/>
      <c r="B10" s="37"/>
      <c r="C10" s="37"/>
      <c r="D10" s="37"/>
      <c r="E10" s="37"/>
      <c r="F10" s="37"/>
      <c r="G10" s="37"/>
      <c r="H10" s="37"/>
      <c r="I10" s="193"/>
      <c r="J10" s="193"/>
    </row>
    <row r="11" spans="1:55" ht="12.5">
      <c r="A11" s="37"/>
      <c r="B11" s="37"/>
      <c r="C11" s="37"/>
      <c r="D11" s="37"/>
      <c r="E11" s="37"/>
      <c r="F11" s="37"/>
      <c r="G11" s="37"/>
      <c r="H11" s="37"/>
      <c r="I11" s="193"/>
      <c r="J11" s="193"/>
    </row>
    <row r="12" spans="1:55" ht="12.5">
      <c r="A12" s="37"/>
      <c r="B12" s="37"/>
      <c r="C12" s="37"/>
      <c r="D12" s="37"/>
      <c r="E12" s="37"/>
      <c r="F12" s="37"/>
      <c r="G12" s="37"/>
      <c r="H12" s="37"/>
      <c r="I12" s="193"/>
      <c r="J12" s="193"/>
    </row>
    <row r="13" spans="1:55" ht="12.5">
      <c r="A13" s="37"/>
      <c r="B13" s="37"/>
      <c r="C13" s="37"/>
      <c r="D13" s="37"/>
      <c r="E13" s="37"/>
      <c r="F13" s="37"/>
      <c r="G13" s="37"/>
      <c r="H13" s="37"/>
      <c r="I13" s="193"/>
      <c r="J13" s="193"/>
    </row>
    <row r="14" spans="1:55" ht="12.5">
      <c r="A14" s="37"/>
      <c r="B14" s="37"/>
      <c r="C14" s="37"/>
      <c r="D14" s="37"/>
      <c r="E14" s="37"/>
      <c r="F14" s="37"/>
      <c r="G14" s="37"/>
      <c r="H14" s="37"/>
      <c r="I14" s="193"/>
      <c r="J14" s="193"/>
    </row>
    <row r="15" spans="1:55" ht="12.5">
      <c r="A15" s="37"/>
      <c r="B15" s="37"/>
      <c r="C15" s="37"/>
      <c r="D15" s="37"/>
      <c r="E15" s="37"/>
      <c r="F15" s="37"/>
      <c r="G15" s="37"/>
      <c r="H15" s="37"/>
      <c r="I15" s="193"/>
      <c r="J15" s="193"/>
    </row>
    <row r="16" spans="1:55" ht="12.5">
      <c r="A16" s="37"/>
      <c r="B16" s="37"/>
      <c r="C16" s="37"/>
      <c r="D16" s="37"/>
      <c r="E16" s="37"/>
      <c r="F16" s="37"/>
      <c r="G16" s="37"/>
      <c r="H16" s="37"/>
      <c r="I16" s="193"/>
      <c r="J16" s="193"/>
    </row>
    <row r="17" spans="1:10" ht="12.5">
      <c r="A17" s="37"/>
      <c r="B17" s="37"/>
      <c r="C17" s="37"/>
      <c r="D17" s="37"/>
      <c r="E17" s="37"/>
      <c r="F17" s="37"/>
      <c r="G17" s="37"/>
      <c r="H17" s="37"/>
      <c r="I17" s="193"/>
      <c r="J17" s="193"/>
    </row>
    <row r="18" spans="1:10" ht="12.5">
      <c r="A18" s="37"/>
      <c r="B18" s="37"/>
      <c r="C18" s="37"/>
      <c r="D18" s="37"/>
      <c r="E18" s="37"/>
      <c r="F18" s="37"/>
      <c r="G18" s="37"/>
      <c r="H18" s="37"/>
      <c r="I18" s="193"/>
      <c r="J18" s="193"/>
    </row>
    <row r="19" spans="1:10" ht="12.5">
      <c r="A19" s="37"/>
      <c r="B19" s="37"/>
      <c r="C19" s="37"/>
      <c r="D19" s="37"/>
      <c r="E19" s="37"/>
      <c r="F19" s="37"/>
      <c r="G19" s="37"/>
      <c r="H19" s="37"/>
      <c r="I19" s="193"/>
      <c r="J19" s="193"/>
    </row>
    <row r="20" spans="1:10" ht="12.5">
      <c r="A20" s="37"/>
      <c r="B20" s="37"/>
      <c r="C20" s="37"/>
      <c r="D20" s="37"/>
      <c r="E20" s="37"/>
      <c r="F20" s="37"/>
      <c r="G20" s="37"/>
      <c r="H20" s="37"/>
      <c r="I20" s="193"/>
      <c r="J20" s="193"/>
    </row>
    <row r="21" spans="1:10" ht="12.5">
      <c r="A21" s="37"/>
      <c r="B21" s="37"/>
      <c r="C21" s="37"/>
      <c r="D21" s="37"/>
      <c r="E21" s="37"/>
      <c r="F21" s="37"/>
      <c r="G21" s="37"/>
      <c r="H21" s="37"/>
      <c r="I21" s="193"/>
      <c r="J21" s="193"/>
    </row>
    <row r="22" spans="1:10" ht="12.5">
      <c r="A22" s="37"/>
      <c r="B22" s="37"/>
      <c r="C22" s="37"/>
      <c r="D22" s="37"/>
      <c r="E22" s="37"/>
      <c r="F22" s="37"/>
      <c r="G22" s="37"/>
      <c r="H22" s="37"/>
      <c r="I22" s="193"/>
      <c r="J22" s="193"/>
    </row>
    <row r="23" spans="1:10" ht="12.5">
      <c r="A23" s="37"/>
      <c r="B23" s="37"/>
      <c r="C23" s="37"/>
      <c r="D23" s="37"/>
      <c r="E23" s="37"/>
      <c r="F23" s="37"/>
      <c r="G23" s="37"/>
      <c r="H23" s="37"/>
      <c r="I23" s="193"/>
      <c r="J23" s="193"/>
    </row>
    <row r="24" spans="1:10" ht="12.5">
      <c r="A24" s="37"/>
      <c r="B24" s="37"/>
      <c r="C24" s="37"/>
      <c r="D24" s="37"/>
      <c r="E24" s="37"/>
      <c r="F24" s="37"/>
      <c r="G24" s="37"/>
      <c r="H24" s="37"/>
      <c r="I24" s="193"/>
      <c r="J24" s="193"/>
    </row>
    <row r="25" spans="1:10" ht="12.5">
      <c r="A25" s="37"/>
      <c r="B25" s="37"/>
      <c r="C25" s="37"/>
      <c r="D25" s="37"/>
      <c r="E25" s="37"/>
      <c r="F25" s="37"/>
      <c r="G25" s="37"/>
      <c r="H25" s="37"/>
      <c r="I25" s="193"/>
      <c r="J25" s="193"/>
    </row>
    <row r="26" spans="1:10" ht="12.5">
      <c r="A26" s="37"/>
      <c r="B26" s="37"/>
      <c r="C26" s="37"/>
      <c r="D26" s="37"/>
      <c r="E26" s="37"/>
      <c r="F26" s="37"/>
      <c r="G26" s="37"/>
      <c r="H26" s="37"/>
      <c r="I26" s="193"/>
      <c r="J26" s="193"/>
    </row>
    <row r="27" spans="1:10" ht="12.5">
      <c r="A27" s="37"/>
      <c r="B27" s="37"/>
      <c r="C27" s="37"/>
      <c r="D27" s="37"/>
      <c r="E27" s="37"/>
      <c r="F27" s="37"/>
      <c r="G27" s="37"/>
      <c r="H27" s="37"/>
      <c r="I27" s="193"/>
      <c r="J27" s="193"/>
    </row>
    <row r="28" spans="1:10" ht="12.5">
      <c r="A28" s="37"/>
      <c r="B28" s="37"/>
      <c r="C28" s="37"/>
      <c r="D28" s="37"/>
      <c r="E28" s="37"/>
      <c r="F28" s="37"/>
      <c r="G28" s="37"/>
      <c r="H28" s="37"/>
      <c r="I28" s="193"/>
      <c r="J28" s="193"/>
    </row>
    <row r="29" spans="1:10" ht="12.5">
      <c r="A29" s="37"/>
      <c r="B29" s="37"/>
      <c r="C29" s="37"/>
      <c r="D29" s="37"/>
      <c r="E29" s="37"/>
      <c r="F29" s="37"/>
      <c r="G29" s="37"/>
      <c r="H29" s="37"/>
      <c r="I29" s="193"/>
      <c r="J29" s="193"/>
    </row>
    <row r="30" spans="1:10" ht="12.5">
      <c r="A30" s="37"/>
      <c r="B30" s="37"/>
      <c r="C30" s="37"/>
      <c r="D30" s="37"/>
      <c r="E30" s="37"/>
      <c r="F30" s="37"/>
      <c r="G30" s="37"/>
      <c r="H30" s="37"/>
      <c r="I30" s="193"/>
      <c r="J30" s="193"/>
    </row>
    <row r="31" spans="1:10" ht="12.5">
      <c r="A31" s="37"/>
      <c r="B31" s="37"/>
      <c r="C31" s="37"/>
      <c r="D31" s="37"/>
      <c r="E31" s="37"/>
      <c r="F31" s="37"/>
      <c r="G31" s="37"/>
      <c r="H31" s="37"/>
      <c r="I31" s="193"/>
      <c r="J31" s="193"/>
    </row>
    <row r="32" spans="1:10" ht="12.5">
      <c r="A32" s="37"/>
      <c r="B32" s="37"/>
      <c r="C32" s="37"/>
      <c r="D32" s="37"/>
      <c r="E32" s="37"/>
      <c r="F32" s="37"/>
      <c r="G32" s="37"/>
      <c r="H32" s="37"/>
      <c r="I32" s="193"/>
      <c r="J32" s="193"/>
    </row>
    <row r="33" spans="1:10" ht="12.5">
      <c r="A33" s="37"/>
      <c r="B33" s="37"/>
      <c r="C33" s="37"/>
      <c r="D33" s="37"/>
      <c r="E33" s="37"/>
      <c r="F33" s="37"/>
      <c r="G33" s="37"/>
      <c r="H33" s="37"/>
      <c r="I33" s="193"/>
      <c r="J33" s="193"/>
    </row>
    <row r="34" spans="1:10" ht="12.5">
      <c r="A34" s="37"/>
      <c r="B34" s="37"/>
      <c r="C34" s="37"/>
      <c r="D34" s="37"/>
      <c r="E34" s="37"/>
      <c r="F34" s="37"/>
      <c r="G34" s="37"/>
      <c r="H34" s="37"/>
      <c r="I34" s="193"/>
      <c r="J34" s="193"/>
    </row>
    <row r="35" spans="1:10" ht="12.5">
      <c r="A35" s="37"/>
      <c r="B35" s="37"/>
      <c r="C35" s="37"/>
      <c r="D35" s="37"/>
      <c r="E35" s="37"/>
      <c r="F35" s="37"/>
      <c r="G35" s="37"/>
      <c r="H35" s="37"/>
      <c r="I35" s="193"/>
      <c r="J35" s="193"/>
    </row>
    <row r="36" spans="1:10" ht="12.5">
      <c r="A36" s="37"/>
      <c r="B36" s="37"/>
      <c r="C36" s="37"/>
      <c r="D36" s="37"/>
      <c r="E36" s="37"/>
      <c r="F36" s="37"/>
      <c r="G36" s="37"/>
      <c r="H36" s="37"/>
      <c r="I36" s="193"/>
      <c r="J36" s="193"/>
    </row>
    <row r="37" spans="1:10" ht="12.5">
      <c r="A37" s="37"/>
      <c r="B37" s="37"/>
      <c r="C37" s="37"/>
      <c r="D37" s="37"/>
      <c r="E37" s="37"/>
      <c r="F37" s="37"/>
      <c r="G37" s="37"/>
      <c r="H37" s="37"/>
      <c r="I37" s="193"/>
      <c r="J37" s="193"/>
    </row>
    <row r="38" spans="1:10" ht="12.5">
      <c r="A38" s="37"/>
      <c r="B38" s="37"/>
      <c r="C38" s="37"/>
      <c r="D38" s="37"/>
      <c r="E38" s="37"/>
      <c r="F38" s="37"/>
      <c r="G38" s="37"/>
      <c r="H38" s="37"/>
      <c r="I38" s="193"/>
      <c r="J38" s="193"/>
    </row>
    <row r="39" spans="1:10" ht="12.5">
      <c r="A39" s="37"/>
      <c r="B39" s="37"/>
      <c r="C39" s="37"/>
      <c r="D39" s="37"/>
      <c r="E39" s="37"/>
      <c r="F39" s="37"/>
      <c r="G39" s="37"/>
      <c r="H39" s="37"/>
      <c r="I39" s="193"/>
      <c r="J39" s="193"/>
    </row>
    <row r="40" spans="1:10" ht="12.5">
      <c r="A40" s="37"/>
      <c r="B40" s="37"/>
      <c r="C40" s="37"/>
      <c r="D40" s="37"/>
      <c r="E40" s="37"/>
      <c r="F40" s="37"/>
      <c r="G40" s="37"/>
      <c r="H40" s="37"/>
      <c r="I40" s="193"/>
      <c r="J40" s="193"/>
    </row>
    <row r="41" spans="1:10" ht="12.5">
      <c r="A41" s="37"/>
      <c r="B41" s="37"/>
      <c r="C41" s="37"/>
      <c r="D41" s="37"/>
      <c r="E41" s="37"/>
      <c r="F41" s="37"/>
      <c r="G41" s="37"/>
      <c r="H41" s="37"/>
      <c r="I41" s="193"/>
      <c r="J41" s="193"/>
    </row>
    <row r="42" spans="1:10" ht="12.5">
      <c r="A42" s="37"/>
      <c r="B42" s="37"/>
      <c r="C42" s="37"/>
      <c r="D42" s="37"/>
      <c r="E42" s="37"/>
      <c r="F42" s="37"/>
      <c r="G42" s="37"/>
      <c r="H42" s="37"/>
      <c r="I42" s="193"/>
      <c r="J42" s="193"/>
    </row>
    <row r="43" spans="1:10" ht="12.5">
      <c r="A43" s="37"/>
      <c r="B43" s="37"/>
      <c r="C43" s="37"/>
      <c r="D43" s="37"/>
      <c r="E43" s="37"/>
      <c r="F43" s="37"/>
      <c r="G43" s="37"/>
      <c r="H43" s="37"/>
      <c r="I43" s="193"/>
      <c r="J43" s="193"/>
    </row>
    <row r="44" spans="1:10" ht="12.5">
      <c r="A44" s="37"/>
      <c r="B44" s="37"/>
      <c r="C44" s="37"/>
      <c r="D44" s="37"/>
      <c r="E44" s="37"/>
      <c r="F44" s="37"/>
      <c r="G44" s="37"/>
      <c r="H44" s="37"/>
      <c r="I44" s="193"/>
      <c r="J44" s="193"/>
    </row>
    <row r="45" spans="1:10" ht="12.5">
      <c r="A45" s="37"/>
      <c r="B45" s="37"/>
      <c r="C45" s="37"/>
      <c r="D45" s="37"/>
      <c r="E45" s="37"/>
      <c r="F45" s="37"/>
      <c r="G45" s="37"/>
      <c r="H45" s="37"/>
      <c r="I45" s="193"/>
      <c r="J45" s="193"/>
    </row>
    <row r="46" spans="1:10" ht="12.5">
      <c r="A46" s="37"/>
      <c r="B46" s="37"/>
      <c r="C46" s="37"/>
      <c r="D46" s="37"/>
      <c r="E46" s="37"/>
      <c r="F46" s="37"/>
      <c r="G46" s="37"/>
      <c r="H46" s="37"/>
      <c r="I46" s="193"/>
      <c r="J46" s="193"/>
    </row>
    <row r="47" spans="1:10" ht="12.5">
      <c r="A47" s="37"/>
      <c r="B47" s="37"/>
      <c r="C47" s="37"/>
      <c r="D47" s="37"/>
      <c r="E47" s="37"/>
      <c r="F47" s="37"/>
      <c r="G47" s="37"/>
      <c r="H47" s="37"/>
      <c r="I47" s="193"/>
      <c r="J47" s="193"/>
    </row>
    <row r="48" spans="1:10" ht="12.5">
      <c r="A48" s="37"/>
      <c r="B48" s="37"/>
      <c r="C48" s="37"/>
      <c r="D48" s="37"/>
      <c r="E48" s="37"/>
      <c r="F48" s="37"/>
      <c r="G48" s="37"/>
      <c r="H48" s="37"/>
      <c r="I48" s="193"/>
      <c r="J48" s="193"/>
    </row>
    <row r="49" spans="1:10" ht="12.5">
      <c r="A49" s="37"/>
      <c r="B49" s="37"/>
      <c r="C49" s="37"/>
      <c r="D49" s="37"/>
      <c r="E49" s="37"/>
      <c r="F49" s="37"/>
      <c r="G49" s="37"/>
      <c r="H49" s="37"/>
      <c r="I49" s="193"/>
      <c r="J49" s="193"/>
    </row>
    <row r="50" spans="1:10" ht="12.5">
      <c r="A50" s="37"/>
      <c r="B50" s="37"/>
      <c r="C50" s="37"/>
      <c r="D50" s="37"/>
      <c r="E50" s="37"/>
      <c r="F50" s="37"/>
      <c r="G50" s="37"/>
      <c r="H50" s="37"/>
      <c r="I50" s="193"/>
      <c r="J50" s="193"/>
    </row>
    <row r="51" spans="1:10" ht="12.5">
      <c r="A51" s="37"/>
      <c r="B51" s="37"/>
      <c r="C51" s="37"/>
      <c r="D51" s="37"/>
      <c r="E51" s="37"/>
      <c r="F51" s="37"/>
      <c r="G51" s="37"/>
      <c r="H51" s="37"/>
      <c r="I51" s="193"/>
      <c r="J51" s="193"/>
    </row>
    <row r="52" spans="1:10" ht="12.5">
      <c r="A52" s="37"/>
      <c r="B52" s="37"/>
      <c r="C52" s="37"/>
      <c r="D52" s="37"/>
      <c r="E52" s="37"/>
      <c r="F52" s="37"/>
      <c r="G52" s="37"/>
      <c r="H52" s="37"/>
      <c r="I52" s="193"/>
      <c r="J52" s="193"/>
    </row>
    <row r="53" spans="1:10" ht="12.5">
      <c r="A53" s="37"/>
      <c r="B53" s="37"/>
      <c r="C53" s="37"/>
      <c r="D53" s="37"/>
      <c r="E53" s="37"/>
      <c r="F53" s="37"/>
      <c r="G53" s="37"/>
      <c r="H53" s="37"/>
      <c r="I53" s="193"/>
      <c r="J53" s="193"/>
    </row>
    <row r="54" spans="1:10" ht="12.5">
      <c r="A54" s="37"/>
      <c r="B54" s="37"/>
      <c r="C54" s="37"/>
      <c r="D54" s="37"/>
      <c r="E54" s="37"/>
      <c r="F54" s="37"/>
      <c r="G54" s="37"/>
      <c r="H54" s="37"/>
      <c r="I54" s="193"/>
      <c r="J54" s="193"/>
    </row>
    <row r="55" spans="1:10" ht="12.5">
      <c r="A55" s="37"/>
      <c r="B55" s="37"/>
      <c r="C55" s="37"/>
      <c r="D55" s="37"/>
      <c r="E55" s="37"/>
      <c r="F55" s="37"/>
      <c r="G55" s="37"/>
      <c r="H55" s="37"/>
      <c r="I55" s="193"/>
      <c r="J55" s="193"/>
    </row>
    <row r="56" spans="1:10" ht="12.5">
      <c r="A56" s="37"/>
      <c r="B56" s="37"/>
      <c r="C56" s="37"/>
      <c r="D56" s="37"/>
      <c r="E56" s="37"/>
      <c r="F56" s="37"/>
      <c r="G56" s="37"/>
      <c r="H56" s="37"/>
      <c r="I56" s="193"/>
      <c r="J56" s="193"/>
    </row>
    <row r="57" spans="1:10" ht="12.5">
      <c r="A57" s="37"/>
      <c r="B57" s="37"/>
      <c r="C57" s="37"/>
      <c r="D57" s="37"/>
      <c r="E57" s="37"/>
      <c r="F57" s="37"/>
      <c r="G57" s="37"/>
      <c r="H57" s="37"/>
      <c r="I57" s="193"/>
      <c r="J57" s="193"/>
    </row>
    <row r="58" spans="1:10" ht="12.5">
      <c r="A58" s="37"/>
      <c r="B58" s="37"/>
      <c r="C58" s="37"/>
      <c r="D58" s="37"/>
      <c r="E58" s="37"/>
      <c r="F58" s="37"/>
      <c r="G58" s="37"/>
      <c r="H58" s="37"/>
      <c r="I58" s="193"/>
      <c r="J58" s="193"/>
    </row>
    <row r="59" spans="1:10" ht="12.5">
      <c r="A59" s="37"/>
      <c r="B59" s="37"/>
      <c r="C59" s="37"/>
      <c r="D59" s="37"/>
      <c r="E59" s="37"/>
      <c r="F59" s="37"/>
      <c r="G59" s="37"/>
      <c r="H59" s="37"/>
      <c r="I59" s="193"/>
      <c r="J59" s="193"/>
    </row>
    <row r="60" spans="1:10" ht="12.5">
      <c r="A60" s="37"/>
      <c r="B60" s="37"/>
      <c r="C60" s="37"/>
      <c r="D60" s="37"/>
      <c r="E60" s="37"/>
      <c r="F60" s="37"/>
      <c r="G60" s="37"/>
      <c r="H60" s="37"/>
      <c r="I60" s="193"/>
      <c r="J60" s="193"/>
    </row>
    <row r="61" spans="1:10" ht="12.5">
      <c r="A61" s="37"/>
      <c r="B61" s="37"/>
      <c r="C61" s="37"/>
      <c r="D61" s="37"/>
      <c r="E61" s="37"/>
      <c r="F61" s="37"/>
      <c r="G61" s="37"/>
      <c r="H61" s="37"/>
      <c r="I61" s="193"/>
      <c r="J61" s="193"/>
    </row>
    <row r="62" spans="1:10" ht="12.5">
      <c r="A62" s="37"/>
      <c r="B62" s="37"/>
      <c r="C62" s="37"/>
      <c r="D62" s="37"/>
      <c r="E62" s="37"/>
      <c r="F62" s="37"/>
      <c r="G62" s="37"/>
      <c r="H62" s="37"/>
      <c r="I62" s="193"/>
      <c r="J62" s="193"/>
    </row>
    <row r="63" spans="1:10" ht="12.5">
      <c r="A63" s="37"/>
      <c r="B63" s="37"/>
      <c r="C63" s="37"/>
      <c r="D63" s="37"/>
      <c r="E63" s="37"/>
      <c r="F63" s="37"/>
      <c r="G63" s="37"/>
      <c r="H63" s="37"/>
      <c r="I63" s="193"/>
      <c r="J63" s="193"/>
    </row>
    <row r="64" spans="1:10" ht="12.5">
      <c r="A64" s="37"/>
      <c r="B64" s="37"/>
      <c r="C64" s="37"/>
      <c r="D64" s="37"/>
      <c r="E64" s="37"/>
      <c r="F64" s="37"/>
      <c r="G64" s="37"/>
      <c r="H64" s="37"/>
      <c r="I64" s="193"/>
      <c r="J64" s="193"/>
    </row>
    <row r="65" spans="1:10" ht="12.5">
      <c r="A65" s="37"/>
      <c r="B65" s="37"/>
      <c r="C65" s="37"/>
      <c r="D65" s="37"/>
      <c r="E65" s="37"/>
      <c r="F65" s="37"/>
      <c r="G65" s="37"/>
      <c r="H65" s="37"/>
      <c r="I65" s="193"/>
      <c r="J65" s="193"/>
    </row>
    <row r="66" spans="1:10" ht="12.5">
      <c r="A66" s="37"/>
      <c r="B66" s="37"/>
      <c r="C66" s="37"/>
      <c r="D66" s="37"/>
      <c r="E66" s="37"/>
      <c r="F66" s="37"/>
      <c r="G66" s="37"/>
      <c r="H66" s="37"/>
      <c r="I66" s="193"/>
      <c r="J66" s="193"/>
    </row>
    <row r="67" spans="1:10" ht="12.5">
      <c r="A67" s="37"/>
      <c r="B67" s="37"/>
      <c r="C67" s="37"/>
      <c r="D67" s="37"/>
      <c r="E67" s="37"/>
      <c r="F67" s="37"/>
      <c r="G67" s="37"/>
      <c r="H67" s="37"/>
      <c r="I67" s="193"/>
      <c r="J67" s="193"/>
    </row>
    <row r="68" spans="1:10" ht="12.5">
      <c r="A68" s="37"/>
      <c r="B68" s="37"/>
      <c r="C68" s="37"/>
      <c r="D68" s="37"/>
      <c r="E68" s="37"/>
      <c r="F68" s="37"/>
      <c r="G68" s="37"/>
      <c r="H68" s="37"/>
      <c r="I68" s="193"/>
      <c r="J68" s="193"/>
    </row>
    <row r="69" spans="1:10" ht="12.5">
      <c r="A69" s="37"/>
      <c r="B69" s="37"/>
      <c r="C69" s="37"/>
      <c r="D69" s="37"/>
      <c r="E69" s="37"/>
      <c r="F69" s="37"/>
      <c r="G69" s="37"/>
      <c r="H69" s="37"/>
      <c r="I69" s="193"/>
      <c r="J69" s="193"/>
    </row>
    <row r="70" spans="1:10" ht="12.5">
      <c r="A70" s="37"/>
      <c r="B70" s="37"/>
      <c r="C70" s="37"/>
      <c r="D70" s="37"/>
      <c r="E70" s="37"/>
      <c r="F70" s="37"/>
      <c r="G70" s="37"/>
      <c r="H70" s="37"/>
      <c r="I70" s="193"/>
      <c r="J70" s="193"/>
    </row>
    <row r="71" spans="1:10" ht="12.5">
      <c r="A71" s="37"/>
      <c r="B71" s="37"/>
      <c r="C71" s="37"/>
      <c r="D71" s="37"/>
      <c r="E71" s="37"/>
      <c r="F71" s="37"/>
      <c r="G71" s="37"/>
      <c r="H71" s="37"/>
      <c r="I71" s="193"/>
      <c r="J71" s="193"/>
    </row>
    <row r="72" spans="1:10" ht="12.5">
      <c r="A72" s="37"/>
      <c r="B72" s="37"/>
      <c r="C72" s="37"/>
      <c r="D72" s="37"/>
      <c r="E72" s="37"/>
      <c r="F72" s="37"/>
      <c r="G72" s="37"/>
      <c r="H72" s="37"/>
      <c r="I72" s="193"/>
      <c r="J72" s="193"/>
    </row>
    <row r="73" spans="1:10" ht="12.5">
      <c r="A73" s="37"/>
      <c r="B73" s="37"/>
      <c r="C73" s="37"/>
      <c r="D73" s="37"/>
      <c r="E73" s="37"/>
      <c r="F73" s="37"/>
      <c r="G73" s="37"/>
      <c r="H73" s="37"/>
      <c r="I73" s="193"/>
      <c r="J73" s="193"/>
    </row>
    <row r="74" spans="1:10" ht="12.5">
      <c r="A74" s="96"/>
      <c r="B74" s="96"/>
      <c r="C74" s="96"/>
      <c r="D74" s="89"/>
      <c r="E74" s="89"/>
      <c r="F74" s="89"/>
      <c r="G74" s="89"/>
      <c r="H74" s="89"/>
    </row>
    <row r="75" spans="1:10" ht="12.5">
      <c r="A75" s="96"/>
      <c r="B75" s="96"/>
      <c r="C75" s="96"/>
      <c r="D75" s="89"/>
      <c r="E75" s="89"/>
      <c r="F75" s="89"/>
      <c r="G75" s="89"/>
      <c r="H75" s="89"/>
    </row>
    <row r="76" spans="1:10" ht="12.5">
      <c r="A76" s="96"/>
      <c r="B76" s="96"/>
      <c r="C76" s="96"/>
      <c r="D76" s="89"/>
      <c r="E76" s="89"/>
      <c r="F76" s="89"/>
      <c r="G76" s="89"/>
      <c r="H76" s="89"/>
    </row>
    <row r="77" spans="1:10" ht="12.5">
      <c r="A77" s="96"/>
      <c r="B77" s="96"/>
      <c r="C77" s="96"/>
      <c r="D77" s="89"/>
      <c r="E77" s="89"/>
      <c r="F77" s="89"/>
      <c r="G77" s="89"/>
      <c r="H77" s="89"/>
    </row>
    <row r="78" spans="1:10" ht="12.5">
      <c r="A78" s="96"/>
      <c r="B78" s="96"/>
      <c r="C78" s="96"/>
      <c r="D78" s="89"/>
      <c r="E78" s="89"/>
      <c r="F78" s="89"/>
      <c r="G78" s="89"/>
      <c r="H78" s="89"/>
    </row>
    <row r="79" spans="1:10" ht="12.5">
      <c r="A79" s="96"/>
      <c r="B79" s="96"/>
      <c r="C79" s="96"/>
      <c r="D79" s="89"/>
      <c r="E79" s="89"/>
      <c r="F79" s="89"/>
      <c r="G79" s="89"/>
      <c r="H79" s="89"/>
    </row>
    <row r="80" spans="1:10" ht="12.5">
      <c r="A80" s="96"/>
      <c r="B80" s="96"/>
      <c r="C80" s="96"/>
      <c r="D80" s="89"/>
      <c r="E80" s="89"/>
      <c r="F80" s="89"/>
      <c r="G80" s="89"/>
      <c r="H80" s="89"/>
    </row>
    <row r="81" spans="1:8" ht="12.5">
      <c r="A81" s="96"/>
      <c r="B81" s="96"/>
      <c r="C81" s="96"/>
      <c r="D81" s="89"/>
      <c r="E81" s="89"/>
      <c r="F81" s="89"/>
      <c r="G81" s="89"/>
      <c r="H81" s="89"/>
    </row>
    <row r="82" spans="1:8" ht="12.5">
      <c r="A82" s="96"/>
      <c r="B82" s="96"/>
      <c r="C82" s="96"/>
      <c r="D82" s="89"/>
      <c r="E82" s="89"/>
      <c r="F82" s="89"/>
      <c r="G82" s="89"/>
      <c r="H82" s="89"/>
    </row>
    <row r="83" spans="1:8" ht="12.5">
      <c r="A83" s="96"/>
      <c r="B83" s="96"/>
      <c r="C83" s="96"/>
      <c r="D83" s="89"/>
      <c r="E83" s="89"/>
      <c r="F83" s="89"/>
      <c r="G83" s="89"/>
      <c r="H83" s="89"/>
    </row>
    <row r="84" spans="1:8" ht="12.5">
      <c r="A84" s="96"/>
      <c r="B84" s="96"/>
      <c r="C84" s="96"/>
      <c r="D84" s="89"/>
      <c r="E84" s="89"/>
      <c r="F84" s="89"/>
      <c r="G84" s="89"/>
      <c r="H84" s="89"/>
    </row>
    <row r="85" spans="1:8" ht="12.5">
      <c r="A85" s="96"/>
      <c r="B85" s="96"/>
      <c r="C85" s="96"/>
      <c r="D85" s="89"/>
      <c r="E85" s="89"/>
      <c r="F85" s="89"/>
      <c r="G85" s="89"/>
      <c r="H85" s="89"/>
    </row>
    <row r="86" spans="1:8" ht="12.5">
      <c r="A86" s="96"/>
      <c r="B86" s="96"/>
      <c r="C86" s="96"/>
      <c r="D86" s="89"/>
      <c r="E86" s="89"/>
      <c r="F86" s="89"/>
      <c r="G86" s="89"/>
      <c r="H86" s="89"/>
    </row>
    <row r="87" spans="1:8" ht="12.5">
      <c r="A87" s="96"/>
      <c r="B87" s="96"/>
      <c r="C87" s="96"/>
      <c r="D87" s="89"/>
      <c r="E87" s="89"/>
      <c r="F87" s="89"/>
      <c r="G87" s="89"/>
      <c r="H87" s="89"/>
    </row>
    <row r="88" spans="1:8" ht="12.5">
      <c r="A88" s="96"/>
      <c r="B88" s="96"/>
      <c r="C88" s="96"/>
      <c r="D88" s="89"/>
      <c r="E88" s="89"/>
      <c r="F88" s="89"/>
      <c r="G88" s="89"/>
      <c r="H88" s="89"/>
    </row>
    <row r="89" spans="1:8" ht="12.5">
      <c r="A89" s="96"/>
      <c r="B89" s="96"/>
      <c r="C89" s="96"/>
      <c r="D89" s="89"/>
      <c r="E89" s="89"/>
      <c r="F89" s="89"/>
      <c r="G89" s="89"/>
      <c r="H89" s="89"/>
    </row>
    <row r="90" spans="1:8" ht="12.5">
      <c r="A90" s="96"/>
      <c r="B90" s="96"/>
      <c r="C90" s="96"/>
      <c r="D90" s="89"/>
      <c r="E90" s="89"/>
      <c r="F90" s="89"/>
      <c r="G90" s="89"/>
      <c r="H90" s="89"/>
    </row>
    <row r="91" spans="1:8" ht="12.5">
      <c r="A91" s="96"/>
      <c r="B91" s="96"/>
      <c r="C91" s="96"/>
      <c r="D91" s="89"/>
      <c r="E91" s="89"/>
      <c r="F91" s="89"/>
      <c r="G91" s="89"/>
      <c r="H91" s="89"/>
    </row>
    <row r="92" spans="1:8" ht="12.5">
      <c r="A92" s="96"/>
      <c r="B92" s="96"/>
      <c r="C92" s="96"/>
      <c r="D92" s="89"/>
      <c r="E92" s="89"/>
      <c r="F92" s="89"/>
      <c r="G92" s="89"/>
      <c r="H92" s="89"/>
    </row>
    <row r="93" spans="1:8" ht="12.5">
      <c r="A93" s="96"/>
      <c r="B93" s="96"/>
      <c r="C93" s="96"/>
      <c r="D93" s="89"/>
      <c r="E93" s="89"/>
      <c r="F93" s="89"/>
      <c r="G93" s="89"/>
      <c r="H93" s="89"/>
    </row>
    <row r="94" spans="1:8" ht="12.5">
      <c r="A94" s="96"/>
      <c r="B94" s="96"/>
      <c r="C94" s="96"/>
      <c r="D94" s="89"/>
      <c r="E94" s="89"/>
      <c r="F94" s="89"/>
      <c r="G94" s="89"/>
      <c r="H94" s="89"/>
    </row>
    <row r="95" spans="1:8" ht="12.5">
      <c r="A95" s="96"/>
      <c r="B95" s="96"/>
      <c r="C95" s="96"/>
      <c r="D95" s="89"/>
      <c r="E95" s="89"/>
      <c r="F95" s="89"/>
      <c r="G95" s="89"/>
      <c r="H95" s="89"/>
    </row>
    <row r="96" spans="1:8" ht="12.5">
      <c r="A96" s="96"/>
      <c r="B96" s="96"/>
      <c r="C96" s="96"/>
      <c r="D96" s="89"/>
      <c r="E96" s="89"/>
      <c r="F96" s="89"/>
      <c r="G96" s="89"/>
      <c r="H96" s="89"/>
    </row>
    <row r="97" spans="1:8" ht="12.5">
      <c r="A97" s="96"/>
      <c r="B97" s="96"/>
      <c r="C97" s="96"/>
      <c r="D97" s="89"/>
      <c r="E97" s="89"/>
      <c r="F97" s="89"/>
      <c r="G97" s="89"/>
      <c r="H97" s="89"/>
    </row>
    <row r="98" spans="1:8" ht="12.5">
      <c r="A98" s="96"/>
      <c r="B98" s="96"/>
      <c r="C98" s="96"/>
      <c r="D98" s="89"/>
      <c r="E98" s="89"/>
      <c r="F98" s="89"/>
      <c r="G98" s="89"/>
      <c r="H98" s="89"/>
    </row>
    <row r="99" spans="1:8" ht="12.5">
      <c r="A99" s="96"/>
      <c r="B99" s="96"/>
      <c r="C99" s="96"/>
      <c r="D99" s="89"/>
      <c r="E99" s="89"/>
      <c r="F99" s="89"/>
      <c r="G99" s="89"/>
      <c r="H99" s="89"/>
    </row>
    <row r="100" spans="1:8" ht="12.5">
      <c r="A100" s="96"/>
      <c r="B100" s="96"/>
      <c r="C100" s="96"/>
      <c r="D100" s="89"/>
      <c r="E100" s="89"/>
      <c r="F100" s="89"/>
      <c r="G100" s="89"/>
      <c r="H100" s="89"/>
    </row>
    <row r="101" spans="1:8" ht="12.5">
      <c r="A101" s="96"/>
      <c r="B101" s="96"/>
      <c r="C101" s="96"/>
      <c r="D101" s="89"/>
      <c r="E101" s="89"/>
      <c r="F101" s="89"/>
      <c r="G101" s="89"/>
      <c r="H101" s="89"/>
    </row>
    <row r="102" spans="1:8" ht="12.5">
      <c r="A102" s="96"/>
      <c r="B102" s="96"/>
      <c r="C102" s="96"/>
      <c r="D102" s="89"/>
      <c r="E102" s="89"/>
      <c r="F102" s="89"/>
      <c r="G102" s="89"/>
      <c r="H102" s="89"/>
    </row>
    <row r="103" spans="1:8" ht="12.5">
      <c r="A103" s="96"/>
      <c r="B103" s="96"/>
      <c r="C103" s="96"/>
      <c r="D103" s="89"/>
      <c r="E103" s="89"/>
      <c r="F103" s="89"/>
      <c r="G103" s="89"/>
      <c r="H103" s="89"/>
    </row>
    <row r="104" spans="1:8" ht="12.5">
      <c r="A104" s="96"/>
      <c r="B104" s="96"/>
      <c r="C104" s="96"/>
      <c r="D104" s="89"/>
      <c r="E104" s="89"/>
      <c r="F104" s="89"/>
      <c r="G104" s="89"/>
      <c r="H104" s="89"/>
    </row>
    <row r="105" spans="1:8" ht="12.5">
      <c r="A105" s="96"/>
      <c r="B105" s="96"/>
      <c r="C105" s="96"/>
      <c r="D105" s="89"/>
      <c r="E105" s="89"/>
      <c r="F105" s="89"/>
      <c r="G105" s="89"/>
      <c r="H105" s="89"/>
    </row>
    <row r="106" spans="1:8" ht="12.5">
      <c r="A106" s="96"/>
      <c r="B106" s="96"/>
      <c r="C106" s="96"/>
      <c r="D106" s="89"/>
      <c r="E106" s="89"/>
      <c r="F106" s="89"/>
      <c r="G106" s="89"/>
      <c r="H106" s="89"/>
    </row>
    <row r="107" spans="1:8" ht="12.5">
      <c r="A107" s="96"/>
      <c r="B107" s="96"/>
      <c r="C107" s="96"/>
      <c r="D107" s="89"/>
      <c r="E107" s="89"/>
      <c r="F107" s="89"/>
      <c r="G107" s="89"/>
      <c r="H107" s="89"/>
    </row>
    <row r="108" spans="1:8" ht="12.5">
      <c r="A108" s="96"/>
      <c r="B108" s="96"/>
      <c r="C108" s="96"/>
      <c r="D108" s="89"/>
      <c r="E108" s="89"/>
      <c r="F108" s="89"/>
      <c r="G108" s="89"/>
      <c r="H108" s="89"/>
    </row>
    <row r="109" spans="1:8" ht="12.5">
      <c r="A109" s="96"/>
      <c r="B109" s="96"/>
      <c r="C109" s="96"/>
      <c r="D109" s="89"/>
      <c r="E109" s="89"/>
      <c r="F109" s="89"/>
      <c r="G109" s="89"/>
      <c r="H109" s="89"/>
    </row>
    <row r="110" spans="1:8" ht="12.5">
      <c r="A110" s="96"/>
      <c r="B110" s="96"/>
      <c r="C110" s="96"/>
      <c r="D110" s="89"/>
      <c r="E110" s="89"/>
      <c r="F110" s="89"/>
      <c r="G110" s="89"/>
      <c r="H110" s="89"/>
    </row>
    <row r="111" spans="1:8" ht="12.5">
      <c r="A111" s="96"/>
      <c r="B111" s="96"/>
      <c r="C111" s="96"/>
      <c r="D111" s="89"/>
      <c r="E111" s="89"/>
      <c r="F111" s="89"/>
      <c r="G111" s="89"/>
      <c r="H111" s="89"/>
    </row>
    <row r="112" spans="1:8" ht="12.5">
      <c r="A112" s="96"/>
      <c r="B112" s="96"/>
      <c r="C112" s="96"/>
      <c r="D112" s="89"/>
      <c r="E112" s="89"/>
      <c r="F112" s="89"/>
      <c r="G112" s="89"/>
      <c r="H112" s="89"/>
    </row>
    <row r="113" spans="1:8" ht="12.5">
      <c r="A113" s="96"/>
      <c r="B113" s="96"/>
      <c r="C113" s="96"/>
      <c r="D113" s="89"/>
      <c r="E113" s="89"/>
      <c r="F113" s="89"/>
      <c r="G113" s="89"/>
      <c r="H113" s="89"/>
    </row>
    <row r="114" spans="1:8" ht="12.5">
      <c r="A114" s="96"/>
      <c r="B114" s="96"/>
      <c r="C114" s="96"/>
      <c r="D114" s="89"/>
      <c r="E114" s="89"/>
      <c r="F114" s="89"/>
      <c r="G114" s="89"/>
      <c r="H114" s="89"/>
    </row>
    <row r="115" spans="1:8" ht="12.5">
      <c r="A115" s="96"/>
      <c r="B115" s="96"/>
      <c r="C115" s="96"/>
      <c r="D115" s="89"/>
      <c r="E115" s="89"/>
      <c r="F115" s="89"/>
      <c r="G115" s="89"/>
      <c r="H115" s="89"/>
    </row>
    <row r="116" spans="1:8" ht="12.5">
      <c r="A116" s="96"/>
      <c r="B116" s="96"/>
      <c r="C116" s="96"/>
      <c r="D116" s="89"/>
      <c r="E116" s="89"/>
      <c r="F116" s="89"/>
      <c r="G116" s="89"/>
      <c r="H116" s="89"/>
    </row>
    <row r="117" spans="1:8" ht="12.5">
      <c r="A117" s="96"/>
      <c r="B117" s="96"/>
      <c r="C117" s="96"/>
      <c r="D117" s="89"/>
      <c r="E117" s="89"/>
      <c r="F117" s="89"/>
      <c r="G117" s="89"/>
      <c r="H117" s="89"/>
    </row>
    <row r="118" spans="1:8" ht="12.5">
      <c r="A118" s="96"/>
      <c r="B118" s="96"/>
      <c r="C118" s="96"/>
      <c r="D118" s="89"/>
      <c r="E118" s="89"/>
      <c r="F118" s="89"/>
      <c r="G118" s="89"/>
      <c r="H118" s="89"/>
    </row>
    <row r="119" spans="1:8" ht="12.5">
      <c r="A119" s="96"/>
      <c r="B119" s="96"/>
      <c r="C119" s="96"/>
      <c r="D119" s="89"/>
      <c r="E119" s="89"/>
      <c r="F119" s="89"/>
      <c r="G119" s="89"/>
      <c r="H119" s="89"/>
    </row>
    <row r="120" spans="1:8" ht="12.5">
      <c r="A120" s="96"/>
      <c r="B120" s="96"/>
      <c r="C120" s="96"/>
      <c r="D120" s="89"/>
      <c r="E120" s="89"/>
      <c r="F120" s="89"/>
      <c r="G120" s="89"/>
      <c r="H120" s="89"/>
    </row>
    <row r="121" spans="1:8" ht="12.5">
      <c r="A121" s="96"/>
      <c r="B121" s="96"/>
      <c r="C121" s="96"/>
      <c r="D121" s="89"/>
      <c r="E121" s="89"/>
      <c r="F121" s="89"/>
      <c r="G121" s="89"/>
      <c r="H121" s="89"/>
    </row>
    <row r="122" spans="1:8" ht="12.5">
      <c r="A122" s="96"/>
      <c r="B122" s="96"/>
      <c r="C122" s="96"/>
      <c r="D122" s="89"/>
      <c r="E122" s="89"/>
      <c r="F122" s="89"/>
      <c r="G122" s="89"/>
      <c r="H122" s="89"/>
    </row>
    <row r="123" spans="1:8" ht="12.5">
      <c r="A123" s="96"/>
      <c r="B123" s="96"/>
      <c r="C123" s="96"/>
      <c r="D123" s="89"/>
      <c r="E123" s="89"/>
      <c r="F123" s="89"/>
      <c r="G123" s="89"/>
      <c r="H123" s="89"/>
    </row>
    <row r="124" spans="1:8" ht="12.5">
      <c r="A124" s="96"/>
      <c r="B124" s="96"/>
      <c r="C124" s="96"/>
      <c r="D124" s="89"/>
      <c r="E124" s="89"/>
      <c r="F124" s="89"/>
      <c r="G124" s="89"/>
      <c r="H124" s="89"/>
    </row>
    <row r="125" spans="1:8" ht="12.5">
      <c r="A125" s="96"/>
      <c r="B125" s="96"/>
      <c r="C125" s="96"/>
      <c r="D125" s="89"/>
      <c r="E125" s="89"/>
      <c r="F125" s="89"/>
      <c r="G125" s="89"/>
      <c r="H125" s="89"/>
    </row>
    <row r="126" spans="1:8" ht="12.5">
      <c r="A126" s="96"/>
      <c r="B126" s="96"/>
      <c r="C126" s="96"/>
      <c r="D126" s="89"/>
      <c r="E126" s="89"/>
      <c r="F126" s="89"/>
      <c r="G126" s="89"/>
      <c r="H126" s="89"/>
    </row>
    <row r="127" spans="1:8" ht="12.5">
      <c r="A127" s="96"/>
      <c r="B127" s="96"/>
      <c r="C127" s="96"/>
      <c r="D127" s="89"/>
      <c r="E127" s="89"/>
      <c r="F127" s="89"/>
      <c r="G127" s="89"/>
      <c r="H127" s="89"/>
    </row>
    <row r="128" spans="1:8" ht="12.5">
      <c r="A128" s="96"/>
      <c r="B128" s="96"/>
      <c r="C128" s="96"/>
      <c r="D128" s="89"/>
      <c r="E128" s="89"/>
      <c r="F128" s="89"/>
      <c r="G128" s="89"/>
      <c r="H128" s="89"/>
    </row>
    <row r="129" spans="1:8" ht="12.5">
      <c r="A129" s="96"/>
      <c r="B129" s="96"/>
      <c r="C129" s="96"/>
      <c r="D129" s="89"/>
      <c r="E129" s="89"/>
      <c r="F129" s="89"/>
      <c r="G129" s="89"/>
      <c r="H129" s="89"/>
    </row>
    <row r="130" spans="1:8" ht="12.5">
      <c r="A130" s="96"/>
      <c r="B130" s="96"/>
      <c r="C130" s="96"/>
      <c r="D130" s="89"/>
      <c r="E130" s="89"/>
      <c r="F130" s="89"/>
      <c r="G130" s="89"/>
      <c r="H130" s="89"/>
    </row>
    <row r="131" spans="1:8" ht="12.5">
      <c r="A131" s="96"/>
      <c r="B131" s="96"/>
      <c r="C131" s="96"/>
      <c r="D131" s="89"/>
      <c r="E131" s="89"/>
      <c r="F131" s="89"/>
      <c r="G131" s="89"/>
      <c r="H131" s="89"/>
    </row>
    <row r="132" spans="1:8" ht="12.5">
      <c r="A132" s="96"/>
      <c r="B132" s="96"/>
      <c r="C132" s="96"/>
      <c r="D132" s="89"/>
      <c r="E132" s="89"/>
      <c r="F132" s="89"/>
      <c r="G132" s="89"/>
      <c r="H132" s="89"/>
    </row>
    <row r="133" spans="1:8" ht="12.5">
      <c r="A133" s="96"/>
      <c r="B133" s="96"/>
      <c r="C133" s="96"/>
      <c r="D133" s="89"/>
      <c r="E133" s="89"/>
      <c r="F133" s="89"/>
      <c r="G133" s="89"/>
      <c r="H133" s="89"/>
    </row>
    <row r="134" spans="1:8" ht="12.5">
      <c r="A134" s="96"/>
      <c r="B134" s="96"/>
      <c r="C134" s="96"/>
      <c r="D134" s="89"/>
      <c r="E134" s="89"/>
      <c r="F134" s="89"/>
      <c r="G134" s="89"/>
      <c r="H134" s="89"/>
    </row>
    <row r="135" spans="1:8" ht="12.5">
      <c r="A135" s="96"/>
      <c r="B135" s="96"/>
      <c r="C135" s="96"/>
      <c r="D135" s="89"/>
      <c r="E135" s="89"/>
      <c r="F135" s="89"/>
      <c r="G135" s="89"/>
      <c r="H135" s="89"/>
    </row>
    <row r="136" spans="1:8" ht="12.5">
      <c r="A136" s="96"/>
      <c r="B136" s="96"/>
      <c r="C136" s="96"/>
      <c r="D136" s="89"/>
      <c r="E136" s="89"/>
      <c r="F136" s="89"/>
      <c r="G136" s="89"/>
      <c r="H136" s="89"/>
    </row>
    <row r="137" spans="1:8" ht="12.5">
      <c r="A137" s="96"/>
      <c r="B137" s="96"/>
      <c r="C137" s="96"/>
      <c r="D137" s="89"/>
      <c r="E137" s="89"/>
      <c r="F137" s="89"/>
      <c r="G137" s="89"/>
      <c r="H137" s="89"/>
    </row>
    <row r="138" spans="1:8" ht="12.5">
      <c r="A138" s="96"/>
      <c r="B138" s="96"/>
      <c r="C138" s="96"/>
      <c r="D138" s="89"/>
      <c r="E138" s="89"/>
      <c r="F138" s="89"/>
      <c r="G138" s="89"/>
      <c r="H138" s="89"/>
    </row>
    <row r="139" spans="1:8" ht="12.5">
      <c r="A139" s="89"/>
      <c r="B139" s="89"/>
      <c r="C139" s="89"/>
      <c r="D139" s="89"/>
      <c r="E139" s="89"/>
      <c r="F139" s="89"/>
      <c r="G139" s="89"/>
      <c r="H139" s="89"/>
    </row>
    <row r="140" spans="1:8" ht="12.5">
      <c r="A140" s="89"/>
      <c r="B140" s="89"/>
      <c r="C140" s="89"/>
      <c r="D140" s="89"/>
      <c r="E140" s="89"/>
      <c r="F140" s="89"/>
      <c r="G140" s="89"/>
      <c r="H140" s="89"/>
    </row>
    <row r="141" spans="1:8" ht="12.5">
      <c r="A141" s="89"/>
      <c r="B141" s="89"/>
      <c r="C141" s="89"/>
      <c r="D141" s="89"/>
      <c r="E141" s="89"/>
      <c r="F141" s="89"/>
      <c r="G141" s="89"/>
      <c r="H141" s="89"/>
    </row>
    <row r="142" spans="1:8" ht="12.5">
      <c r="A142" s="89"/>
      <c r="B142" s="89"/>
      <c r="C142" s="89"/>
      <c r="D142" s="89"/>
      <c r="E142" s="89"/>
      <c r="F142" s="89"/>
      <c r="G142" s="89"/>
      <c r="H142" s="89"/>
    </row>
    <row r="143" spans="1:8" ht="12.5">
      <c r="A143" s="89"/>
      <c r="B143" s="89"/>
      <c r="C143" s="89"/>
      <c r="D143" s="89"/>
      <c r="E143" s="89"/>
      <c r="F143" s="89"/>
      <c r="G143" s="89"/>
      <c r="H143" s="89"/>
    </row>
    <row r="144" spans="1:8" ht="12.5">
      <c r="A144" s="89"/>
      <c r="B144" s="89"/>
      <c r="C144" s="89"/>
      <c r="D144" s="89"/>
      <c r="E144" s="89"/>
      <c r="F144" s="89"/>
      <c r="G144" s="89"/>
      <c r="H144" s="89"/>
    </row>
    <row r="145" spans="1:8" ht="12.5">
      <c r="A145" s="89"/>
      <c r="B145" s="89"/>
      <c r="C145" s="89"/>
      <c r="D145" s="89"/>
      <c r="E145" s="89"/>
      <c r="F145" s="89"/>
      <c r="G145" s="89"/>
      <c r="H145" s="89"/>
    </row>
    <row r="146" spans="1:8" ht="12.5">
      <c r="A146" s="89"/>
      <c r="B146" s="89"/>
      <c r="C146" s="89"/>
      <c r="D146" s="89"/>
      <c r="E146" s="89"/>
      <c r="F146" s="89"/>
      <c r="G146" s="89"/>
      <c r="H146" s="89"/>
    </row>
    <row r="147" spans="1:8" ht="12.5">
      <c r="A147" s="89"/>
      <c r="B147" s="89"/>
      <c r="C147" s="89"/>
      <c r="D147" s="89"/>
      <c r="E147" s="89"/>
      <c r="F147" s="89"/>
      <c r="G147" s="89"/>
      <c r="H147" s="89"/>
    </row>
    <row r="148" spans="1:8" ht="12.5">
      <c r="A148" s="89"/>
      <c r="B148" s="89"/>
      <c r="C148" s="89"/>
      <c r="D148" s="89"/>
      <c r="E148" s="89"/>
      <c r="F148" s="89"/>
      <c r="G148" s="89"/>
      <c r="H148" s="89"/>
    </row>
    <row r="149" spans="1:8" ht="12.5">
      <c r="A149" s="89"/>
      <c r="B149" s="89"/>
      <c r="C149" s="89"/>
      <c r="D149" s="89"/>
      <c r="E149" s="89"/>
      <c r="F149" s="89"/>
      <c r="G149" s="89"/>
      <c r="H149" s="89"/>
    </row>
    <row r="150" spans="1:8" ht="12.5">
      <c r="A150" s="89"/>
      <c r="B150" s="89"/>
      <c r="C150" s="89"/>
      <c r="D150" s="89"/>
      <c r="E150" s="89"/>
      <c r="F150" s="89"/>
      <c r="G150" s="89"/>
      <c r="H150" s="89"/>
    </row>
    <row r="151" spans="1:8" ht="12.5">
      <c r="A151" s="89"/>
      <c r="B151" s="89"/>
      <c r="C151" s="89"/>
      <c r="D151" s="89"/>
      <c r="E151" s="89"/>
      <c r="F151" s="89"/>
      <c r="G151" s="89"/>
      <c r="H151" s="89"/>
    </row>
    <row r="152" spans="1:8" ht="12.5">
      <c r="A152" s="89"/>
      <c r="B152" s="89"/>
      <c r="C152" s="89"/>
      <c r="D152" s="89"/>
      <c r="E152" s="89"/>
      <c r="F152" s="89"/>
      <c r="G152" s="89"/>
      <c r="H152" s="89"/>
    </row>
    <row r="153" spans="1:8" ht="12.5">
      <c r="A153" s="89"/>
      <c r="B153" s="89"/>
      <c r="C153" s="89"/>
      <c r="D153" s="89"/>
      <c r="E153" s="89"/>
      <c r="F153" s="89"/>
      <c r="G153" s="89"/>
      <c r="H153" s="89"/>
    </row>
    <row r="154" spans="1:8" ht="12.5">
      <c r="A154" s="89"/>
      <c r="B154" s="89"/>
      <c r="C154" s="89"/>
      <c r="D154" s="89"/>
      <c r="E154" s="89"/>
      <c r="F154" s="89"/>
      <c r="G154" s="89"/>
      <c r="H154" s="89"/>
    </row>
    <row r="155" spans="1:8" ht="12.5">
      <c r="A155" s="89"/>
      <c r="B155" s="89"/>
      <c r="C155" s="89"/>
      <c r="D155" s="89"/>
      <c r="E155" s="89"/>
      <c r="F155" s="89"/>
      <c r="G155" s="89"/>
      <c r="H155" s="89"/>
    </row>
    <row r="156" spans="1:8" ht="12.5">
      <c r="A156" s="89"/>
      <c r="B156" s="89"/>
      <c r="C156" s="89"/>
      <c r="D156" s="89"/>
      <c r="E156" s="89"/>
      <c r="F156" s="89"/>
      <c r="G156" s="89"/>
      <c r="H156" s="89"/>
    </row>
    <row r="157" spans="1:8" ht="12.5">
      <c r="A157" s="89"/>
      <c r="B157" s="89"/>
      <c r="C157" s="89"/>
      <c r="D157" s="89"/>
      <c r="E157" s="89"/>
      <c r="F157" s="89"/>
      <c r="G157" s="89"/>
      <c r="H157" s="89"/>
    </row>
    <row r="158" spans="1:8" ht="12.5">
      <c r="A158" s="89"/>
      <c r="B158" s="89"/>
      <c r="C158" s="89"/>
      <c r="D158" s="89"/>
      <c r="E158" s="89"/>
      <c r="F158" s="89"/>
      <c r="G158" s="89"/>
      <c r="H158" s="89"/>
    </row>
    <row r="159" spans="1:8" ht="12.5">
      <c r="A159" s="89"/>
      <c r="B159" s="89"/>
      <c r="C159" s="89"/>
      <c r="D159" s="89"/>
      <c r="E159" s="89"/>
      <c r="F159" s="89"/>
      <c r="G159" s="89"/>
      <c r="H159" s="89"/>
    </row>
    <row r="160" spans="1:8" ht="12.5">
      <c r="A160" s="89"/>
      <c r="B160" s="89"/>
      <c r="C160" s="89"/>
      <c r="D160" s="89"/>
      <c r="E160" s="89"/>
      <c r="F160" s="89"/>
      <c r="G160" s="89"/>
      <c r="H160" s="89"/>
    </row>
    <row r="161" spans="1:8" ht="12.5">
      <c r="A161" s="89"/>
      <c r="B161" s="89"/>
      <c r="C161" s="89"/>
      <c r="D161" s="89"/>
      <c r="E161" s="89"/>
      <c r="F161" s="89"/>
      <c r="G161" s="89"/>
      <c r="H161" s="89"/>
    </row>
    <row r="162" spans="1:8" ht="12.5">
      <c r="A162" s="89"/>
      <c r="B162" s="89"/>
      <c r="C162" s="89"/>
      <c r="D162" s="89"/>
      <c r="E162" s="89"/>
      <c r="F162" s="89"/>
      <c r="G162" s="89"/>
      <c r="H162" s="89"/>
    </row>
    <row r="163" spans="1:8" ht="12.5">
      <c r="A163" s="89"/>
      <c r="B163" s="89"/>
      <c r="C163" s="89"/>
      <c r="D163" s="89"/>
      <c r="E163" s="89"/>
      <c r="F163" s="89"/>
      <c r="G163" s="89"/>
      <c r="H163" s="89"/>
    </row>
    <row r="164" spans="1:8" ht="12.5">
      <c r="A164" s="89"/>
      <c r="B164" s="89"/>
      <c r="C164" s="89"/>
      <c r="D164" s="89"/>
      <c r="E164" s="89"/>
      <c r="F164" s="89"/>
      <c r="G164" s="89"/>
      <c r="H164" s="89"/>
    </row>
    <row r="165" spans="1:8" ht="12.5">
      <c r="A165" s="89"/>
      <c r="B165" s="89"/>
      <c r="C165" s="89"/>
      <c r="D165" s="89"/>
      <c r="E165" s="89"/>
      <c r="F165" s="89"/>
      <c r="G165" s="89"/>
      <c r="H165" s="89"/>
    </row>
    <row r="166" spans="1:8" ht="12.5">
      <c r="A166" s="89"/>
      <c r="B166" s="89"/>
      <c r="C166" s="89"/>
      <c r="D166" s="89"/>
      <c r="E166" s="89"/>
      <c r="F166" s="89"/>
      <c r="G166" s="89"/>
      <c r="H166" s="89"/>
    </row>
    <row r="167" spans="1:8" ht="12.5">
      <c r="A167" s="89"/>
      <c r="B167" s="89"/>
      <c r="C167" s="89"/>
      <c r="D167" s="89"/>
      <c r="E167" s="89"/>
      <c r="F167" s="89"/>
      <c r="G167" s="89"/>
      <c r="H167" s="89"/>
    </row>
    <row r="168" spans="1:8" ht="12.5">
      <c r="A168" s="89"/>
      <c r="B168" s="89"/>
      <c r="C168" s="89"/>
      <c r="D168" s="89"/>
      <c r="E168" s="89"/>
      <c r="F168" s="89"/>
      <c r="G168" s="89"/>
      <c r="H168" s="89"/>
    </row>
    <row r="169" spans="1:8" ht="12.5">
      <c r="A169" s="89"/>
      <c r="B169" s="89"/>
      <c r="C169" s="89"/>
      <c r="D169" s="89"/>
      <c r="E169" s="89"/>
      <c r="F169" s="89"/>
      <c r="G169" s="89"/>
      <c r="H169" s="89"/>
    </row>
    <row r="170" spans="1:8" ht="12.5">
      <c r="A170" s="89"/>
      <c r="B170" s="89"/>
      <c r="C170" s="89"/>
      <c r="D170" s="89"/>
      <c r="E170" s="89"/>
      <c r="F170" s="89"/>
      <c r="G170" s="89"/>
      <c r="H170" s="89"/>
    </row>
    <row r="171" spans="1:8" ht="12.5">
      <c r="A171" s="89"/>
      <c r="B171" s="89"/>
      <c r="C171" s="89"/>
      <c r="D171" s="89"/>
      <c r="E171" s="89"/>
      <c r="F171" s="89"/>
      <c r="G171" s="89"/>
      <c r="H171" s="89"/>
    </row>
    <row r="172" spans="1:8" ht="12.5">
      <c r="A172" s="89"/>
      <c r="B172" s="89"/>
      <c r="C172" s="89"/>
      <c r="D172" s="89"/>
      <c r="E172" s="89"/>
      <c r="F172" s="89"/>
      <c r="G172" s="89"/>
      <c r="H172" s="89"/>
    </row>
    <row r="173" spans="1:8" ht="12.5">
      <c r="A173" s="89"/>
      <c r="B173" s="89"/>
      <c r="C173" s="89"/>
      <c r="D173" s="89"/>
      <c r="E173" s="89"/>
      <c r="F173" s="89"/>
      <c r="G173" s="89"/>
      <c r="H173" s="89"/>
    </row>
    <row r="174" spans="1:8" ht="12.5">
      <c r="A174" s="89"/>
      <c r="B174" s="89"/>
      <c r="C174" s="89"/>
      <c r="D174" s="89"/>
      <c r="E174" s="89"/>
      <c r="F174" s="89"/>
      <c r="G174" s="89"/>
      <c r="H174" s="89"/>
    </row>
    <row r="175" spans="1:8" ht="12.5">
      <c r="A175" s="89"/>
      <c r="B175" s="89"/>
      <c r="C175" s="89"/>
      <c r="D175" s="89"/>
      <c r="E175" s="89"/>
      <c r="F175" s="89"/>
      <c r="G175" s="89"/>
      <c r="H175" s="89"/>
    </row>
    <row r="176" spans="1:8" ht="12.5">
      <c r="A176" s="89"/>
      <c r="B176" s="89"/>
      <c r="C176" s="89"/>
      <c r="D176" s="89"/>
      <c r="E176" s="89"/>
      <c r="F176" s="89"/>
      <c r="G176" s="89"/>
      <c r="H176" s="89"/>
    </row>
    <row r="177" spans="1:8" ht="12.5">
      <c r="A177" s="89"/>
      <c r="B177" s="89"/>
      <c r="C177" s="89"/>
      <c r="D177" s="89"/>
      <c r="E177" s="89"/>
      <c r="F177" s="89"/>
      <c r="G177" s="89"/>
      <c r="H177" s="89"/>
    </row>
    <row r="178" spans="1:8" ht="12.5">
      <c r="A178" s="89"/>
      <c r="B178" s="89"/>
      <c r="C178" s="89"/>
      <c r="D178" s="89"/>
      <c r="E178" s="89"/>
      <c r="F178" s="89"/>
      <c r="G178" s="89"/>
      <c r="H178" s="89"/>
    </row>
    <row r="179" spans="1:8" ht="12.5">
      <c r="A179" s="89"/>
      <c r="B179" s="89"/>
      <c r="C179" s="89"/>
      <c r="D179" s="89"/>
      <c r="E179" s="89"/>
      <c r="F179" s="89"/>
      <c r="G179" s="89"/>
      <c r="H179" s="89"/>
    </row>
    <row r="180" spans="1:8" ht="12.5">
      <c r="A180" s="89"/>
      <c r="B180" s="89"/>
      <c r="C180" s="89"/>
      <c r="D180" s="89"/>
      <c r="E180" s="89"/>
      <c r="F180" s="89"/>
      <c r="G180" s="89"/>
      <c r="H180" s="89"/>
    </row>
    <row r="181" spans="1:8" ht="12.5">
      <c r="A181" s="89"/>
      <c r="B181" s="89"/>
      <c r="C181" s="89"/>
      <c r="D181" s="89"/>
      <c r="E181" s="89"/>
      <c r="F181" s="89"/>
      <c r="G181" s="89"/>
      <c r="H181" s="89"/>
    </row>
    <row r="182" spans="1:8" ht="12.5">
      <c r="A182" s="89"/>
      <c r="B182" s="89"/>
      <c r="C182" s="89"/>
      <c r="D182" s="89"/>
      <c r="E182" s="89"/>
      <c r="F182" s="89"/>
      <c r="G182" s="89"/>
      <c r="H182" s="89"/>
    </row>
    <row r="183" spans="1:8" ht="12.5">
      <c r="A183" s="89"/>
      <c r="B183" s="89"/>
      <c r="C183" s="89"/>
      <c r="D183" s="89"/>
      <c r="E183" s="89"/>
      <c r="F183" s="89"/>
      <c r="G183" s="89"/>
      <c r="H183" s="89"/>
    </row>
    <row r="184" spans="1:8" ht="12.5">
      <c r="A184" s="89"/>
      <c r="B184" s="89"/>
      <c r="C184" s="89"/>
      <c r="D184" s="89"/>
      <c r="E184" s="89"/>
      <c r="F184" s="89"/>
      <c r="G184" s="89"/>
      <c r="H184" s="89"/>
    </row>
    <row r="185" spans="1:8" ht="12.5">
      <c r="A185" s="89"/>
      <c r="B185" s="89"/>
      <c r="C185" s="89"/>
      <c r="D185" s="89"/>
      <c r="E185" s="89"/>
      <c r="F185" s="89"/>
      <c r="G185" s="89"/>
      <c r="H185" s="89"/>
    </row>
    <row r="186" spans="1:8" ht="12.5">
      <c r="A186" s="89"/>
      <c r="B186" s="89"/>
      <c r="C186" s="89"/>
      <c r="D186" s="89"/>
      <c r="E186" s="89"/>
      <c r="F186" s="89"/>
      <c r="G186" s="89"/>
      <c r="H186" s="89"/>
    </row>
    <row r="187" spans="1:8" ht="12.5">
      <c r="A187" s="89"/>
      <c r="B187" s="89"/>
      <c r="C187" s="89"/>
      <c r="D187" s="89"/>
      <c r="E187" s="89"/>
      <c r="F187" s="89"/>
      <c r="G187" s="89"/>
      <c r="H187" s="89"/>
    </row>
    <row r="188" spans="1:8" ht="12.5">
      <c r="A188" s="89"/>
      <c r="B188" s="89"/>
      <c r="C188" s="89"/>
      <c r="D188" s="89"/>
      <c r="E188" s="89"/>
      <c r="F188" s="89"/>
      <c r="G188" s="89"/>
      <c r="H188" s="89"/>
    </row>
    <row r="189" spans="1:8" ht="12.5">
      <c r="A189" s="89"/>
      <c r="B189" s="89"/>
      <c r="C189" s="89"/>
      <c r="D189" s="89"/>
      <c r="E189" s="89"/>
      <c r="F189" s="89"/>
      <c r="G189" s="89"/>
      <c r="H189" s="89"/>
    </row>
    <row r="190" spans="1:8" ht="12.5">
      <c r="A190" s="89"/>
      <c r="B190" s="89"/>
      <c r="C190" s="89"/>
      <c r="D190" s="89"/>
      <c r="E190" s="89"/>
      <c r="F190" s="89"/>
      <c r="G190" s="89"/>
      <c r="H190" s="89"/>
    </row>
    <row r="191" spans="1:8" ht="12.5">
      <c r="A191" s="89"/>
      <c r="B191" s="89"/>
      <c r="C191" s="89"/>
      <c r="D191" s="89"/>
      <c r="E191" s="89"/>
      <c r="F191" s="89"/>
      <c r="G191" s="89"/>
      <c r="H191" s="89"/>
    </row>
    <row r="192" spans="1:8" ht="12.5">
      <c r="A192" s="89"/>
      <c r="B192" s="89"/>
      <c r="C192" s="89"/>
      <c r="D192" s="89"/>
      <c r="E192" s="89"/>
      <c r="F192" s="89"/>
      <c r="G192" s="89"/>
      <c r="H192" s="89"/>
    </row>
    <row r="193" spans="1:8" ht="12.5">
      <c r="A193" s="89"/>
      <c r="B193" s="89"/>
      <c r="C193" s="89"/>
      <c r="D193" s="89"/>
      <c r="E193" s="89"/>
      <c r="F193" s="89"/>
      <c r="G193" s="89"/>
      <c r="H193" s="89"/>
    </row>
    <row r="194" spans="1:8" ht="12.5">
      <c r="A194" s="89"/>
      <c r="B194" s="89"/>
      <c r="C194" s="89"/>
      <c r="D194" s="89"/>
      <c r="E194" s="89"/>
      <c r="F194" s="89"/>
      <c r="G194" s="89"/>
      <c r="H194" s="89"/>
    </row>
    <row r="195" spans="1:8" ht="12.5">
      <c r="A195" s="89"/>
      <c r="B195" s="89"/>
      <c r="C195" s="89"/>
      <c r="D195" s="89"/>
      <c r="E195" s="89"/>
      <c r="F195" s="89"/>
      <c r="G195" s="89"/>
      <c r="H195" s="89"/>
    </row>
    <row r="196" spans="1:8" ht="12.5">
      <c r="A196" s="89"/>
      <c r="B196" s="89"/>
      <c r="C196" s="89"/>
      <c r="D196" s="89"/>
      <c r="E196" s="89"/>
      <c r="F196" s="89"/>
      <c r="G196" s="89"/>
      <c r="H196" s="89"/>
    </row>
    <row r="197" spans="1:8" ht="12.5">
      <c r="A197" s="89"/>
      <c r="B197" s="89"/>
      <c r="C197" s="89"/>
      <c r="D197" s="89"/>
      <c r="E197" s="89"/>
      <c r="F197" s="89"/>
      <c r="G197" s="89"/>
      <c r="H197" s="89"/>
    </row>
    <row r="198" spans="1:8" ht="12.5">
      <c r="A198" s="89"/>
      <c r="B198" s="89"/>
      <c r="C198" s="89"/>
      <c r="D198" s="89"/>
      <c r="E198" s="89"/>
      <c r="F198" s="89"/>
      <c r="G198" s="89"/>
      <c r="H198" s="89"/>
    </row>
    <row r="199" spans="1:8" ht="12.5">
      <c r="A199" s="89"/>
      <c r="B199" s="89"/>
      <c r="C199" s="89"/>
      <c r="D199" s="89"/>
      <c r="E199" s="89"/>
      <c r="F199" s="89"/>
      <c r="G199" s="89"/>
      <c r="H199" s="89"/>
    </row>
    <row r="200" spans="1:8" ht="12.5">
      <c r="A200" s="89"/>
      <c r="B200" s="89"/>
      <c r="C200" s="89"/>
      <c r="D200" s="89"/>
      <c r="E200" s="89"/>
      <c r="F200" s="89"/>
      <c r="G200" s="89"/>
      <c r="H200" s="89"/>
    </row>
    <row r="201" spans="1:8" ht="12.5">
      <c r="A201" s="89"/>
      <c r="B201" s="89"/>
      <c r="C201" s="89"/>
      <c r="D201" s="89"/>
      <c r="E201" s="89"/>
      <c r="F201" s="89"/>
      <c r="G201" s="89"/>
      <c r="H201" s="89"/>
    </row>
    <row r="202" spans="1:8" ht="12.5">
      <c r="A202" s="89"/>
      <c r="B202" s="89"/>
      <c r="C202" s="89"/>
      <c r="D202" s="89"/>
      <c r="E202" s="89"/>
      <c r="F202" s="89"/>
      <c r="G202" s="89"/>
      <c r="H202" s="89"/>
    </row>
    <row r="203" spans="1:8" ht="12.5">
      <c r="A203" s="89"/>
      <c r="B203" s="89"/>
      <c r="C203" s="89"/>
      <c r="D203" s="89"/>
      <c r="E203" s="89"/>
      <c r="F203" s="89"/>
      <c r="G203" s="89"/>
      <c r="H203" s="89"/>
    </row>
    <row r="204" spans="1:8" ht="12.5">
      <c r="A204" s="89"/>
      <c r="B204" s="89"/>
      <c r="C204" s="89"/>
      <c r="D204" s="89"/>
      <c r="E204" s="89"/>
      <c r="F204" s="89"/>
      <c r="G204" s="89"/>
      <c r="H204" s="89"/>
    </row>
    <row r="205" spans="1:8" ht="12.5">
      <c r="A205" s="89"/>
      <c r="B205" s="89"/>
      <c r="C205" s="89"/>
      <c r="D205" s="89"/>
      <c r="E205" s="89"/>
      <c r="F205" s="89"/>
      <c r="G205" s="89"/>
      <c r="H205" s="89"/>
    </row>
    <row r="206" spans="1:8" ht="12.5">
      <c r="A206" s="89"/>
      <c r="B206" s="89"/>
      <c r="C206" s="89"/>
      <c r="D206" s="89"/>
      <c r="E206" s="89"/>
      <c r="F206" s="89"/>
      <c r="G206" s="89"/>
      <c r="H206" s="89"/>
    </row>
    <row r="207" spans="1:8" ht="12.5">
      <c r="A207" s="89"/>
      <c r="B207" s="89"/>
      <c r="C207" s="89"/>
      <c r="D207" s="89"/>
      <c r="E207" s="89"/>
      <c r="F207" s="89"/>
      <c r="G207" s="89"/>
      <c r="H207" s="89"/>
    </row>
    <row r="208" spans="1:8" ht="12.5">
      <c r="A208" s="89"/>
      <c r="B208" s="89"/>
      <c r="C208" s="89"/>
      <c r="D208" s="89"/>
      <c r="E208" s="89"/>
      <c r="F208" s="89"/>
      <c r="G208" s="89"/>
      <c r="H208" s="89"/>
    </row>
    <row r="209" spans="1:8" ht="12.5">
      <c r="A209" s="89"/>
      <c r="B209" s="89"/>
      <c r="C209" s="89"/>
      <c r="D209" s="89"/>
      <c r="E209" s="89"/>
      <c r="F209" s="89"/>
      <c r="G209" s="89"/>
      <c r="H209" s="89"/>
    </row>
    <row r="210" spans="1:8" ht="12.5">
      <c r="A210" s="89"/>
      <c r="B210" s="89"/>
      <c r="C210" s="89"/>
      <c r="D210" s="89"/>
      <c r="E210" s="89"/>
      <c r="F210" s="89"/>
      <c r="G210" s="89"/>
      <c r="H210" s="89"/>
    </row>
    <row r="211" spans="1:8" ht="12.5">
      <c r="A211" s="89"/>
      <c r="B211" s="89"/>
      <c r="C211" s="89"/>
      <c r="D211" s="89"/>
      <c r="E211" s="89"/>
      <c r="F211" s="89"/>
      <c r="G211" s="89"/>
      <c r="H211" s="89"/>
    </row>
    <row r="212" spans="1:8" ht="12.5">
      <c r="A212" s="89"/>
      <c r="B212" s="89"/>
      <c r="C212" s="89"/>
      <c r="D212" s="89"/>
      <c r="E212" s="89"/>
      <c r="F212" s="89"/>
      <c r="G212" s="89"/>
      <c r="H212" s="89"/>
    </row>
    <row r="213" spans="1:8" ht="12.5">
      <c r="A213" s="89"/>
      <c r="B213" s="89"/>
      <c r="C213" s="89"/>
      <c r="D213" s="89"/>
      <c r="E213" s="89"/>
      <c r="F213" s="89"/>
      <c r="G213" s="89"/>
      <c r="H213" s="89"/>
    </row>
    <row r="214" spans="1:8" ht="12.5">
      <c r="A214" s="89"/>
      <c r="B214" s="89"/>
      <c r="C214" s="89"/>
      <c r="D214" s="89"/>
      <c r="E214" s="89"/>
      <c r="F214" s="89"/>
      <c r="G214" s="89"/>
      <c r="H214" s="89"/>
    </row>
    <row r="215" spans="1:8" ht="12.5">
      <c r="A215" s="89"/>
      <c r="B215" s="89"/>
      <c r="C215" s="89"/>
      <c r="D215" s="89"/>
      <c r="E215" s="89"/>
      <c r="F215" s="89"/>
      <c r="G215" s="89"/>
      <c r="H215" s="89"/>
    </row>
    <row r="216" spans="1:8" ht="12.5">
      <c r="A216" s="89"/>
      <c r="B216" s="89"/>
      <c r="C216" s="89"/>
      <c r="D216" s="89"/>
      <c r="E216" s="89"/>
      <c r="F216" s="89"/>
      <c r="G216" s="89"/>
      <c r="H216" s="89"/>
    </row>
    <row r="217" spans="1:8" ht="12.5">
      <c r="A217" s="89"/>
      <c r="B217" s="89"/>
      <c r="C217" s="89"/>
      <c r="D217" s="89"/>
      <c r="E217" s="89"/>
      <c r="F217" s="89"/>
      <c r="G217" s="89"/>
      <c r="H217" s="89"/>
    </row>
    <row r="218" spans="1:8" ht="12.5">
      <c r="A218" s="89"/>
      <c r="B218" s="89"/>
      <c r="C218" s="89"/>
      <c r="D218" s="89"/>
      <c r="E218" s="89"/>
      <c r="F218" s="89"/>
      <c r="G218" s="89"/>
      <c r="H218" s="89"/>
    </row>
    <row r="219" spans="1:8" ht="12.5">
      <c r="A219" s="89"/>
      <c r="B219" s="89"/>
      <c r="C219" s="89"/>
      <c r="D219" s="89"/>
      <c r="E219" s="89"/>
      <c r="F219" s="89"/>
      <c r="G219" s="89"/>
      <c r="H219" s="89"/>
    </row>
    <row r="220" spans="1:8" ht="12.5">
      <c r="A220" s="89"/>
      <c r="B220" s="89"/>
      <c r="C220" s="89"/>
      <c r="D220" s="89"/>
      <c r="E220" s="89"/>
      <c r="F220" s="89"/>
      <c r="G220" s="89"/>
      <c r="H220" s="89"/>
    </row>
    <row r="221" spans="1:8" ht="12.5">
      <c r="A221" s="89"/>
      <c r="B221" s="89"/>
      <c r="C221" s="89"/>
      <c r="D221" s="89"/>
      <c r="E221" s="89"/>
      <c r="F221" s="89"/>
      <c r="G221" s="89"/>
      <c r="H221" s="89"/>
    </row>
    <row r="222" spans="1:8" ht="12.5">
      <c r="A222" s="89"/>
      <c r="B222" s="89"/>
      <c r="C222" s="89"/>
      <c r="D222" s="89"/>
      <c r="E222" s="89"/>
      <c r="F222" s="89"/>
      <c r="G222" s="89"/>
      <c r="H222" s="89"/>
    </row>
    <row r="223" spans="1:8" ht="12.5">
      <c r="A223" s="89"/>
      <c r="B223" s="89"/>
      <c r="C223" s="89"/>
      <c r="D223" s="89"/>
      <c r="E223" s="89"/>
      <c r="F223" s="89"/>
      <c r="G223" s="89"/>
      <c r="H223" s="89"/>
    </row>
    <row r="224" spans="1:8" ht="12.5">
      <c r="A224" s="89"/>
      <c r="B224" s="89"/>
      <c r="C224" s="89"/>
      <c r="D224" s="89"/>
      <c r="E224" s="89"/>
      <c r="F224" s="89"/>
      <c r="G224" s="89"/>
      <c r="H224" s="89"/>
    </row>
    <row r="225" spans="1:8" ht="12.5">
      <c r="A225" s="89"/>
      <c r="B225" s="89"/>
      <c r="C225" s="89"/>
      <c r="D225" s="89"/>
      <c r="E225" s="89"/>
      <c r="F225" s="89"/>
      <c r="G225" s="89"/>
      <c r="H225" s="89"/>
    </row>
    <row r="226" spans="1:8" ht="12.5">
      <c r="A226" s="89"/>
      <c r="B226" s="89"/>
      <c r="C226" s="89"/>
      <c r="D226" s="89"/>
      <c r="E226" s="89"/>
      <c r="F226" s="89"/>
      <c r="G226" s="89"/>
      <c r="H226" s="89"/>
    </row>
    <row r="227" spans="1:8" ht="12.5">
      <c r="A227" s="89"/>
      <c r="B227" s="89"/>
      <c r="C227" s="89"/>
      <c r="D227" s="89"/>
      <c r="E227" s="89"/>
      <c r="F227" s="89"/>
      <c r="G227" s="89"/>
      <c r="H227" s="89"/>
    </row>
    <row r="228" spans="1:8" ht="12.5">
      <c r="A228" s="89"/>
      <c r="B228" s="89"/>
      <c r="C228" s="89"/>
      <c r="D228" s="89"/>
      <c r="E228" s="89"/>
      <c r="F228" s="89"/>
      <c r="G228" s="89"/>
      <c r="H228" s="89"/>
    </row>
    <row r="229" spans="1:8" ht="12.5">
      <c r="A229" s="89"/>
      <c r="B229" s="89"/>
      <c r="C229" s="89"/>
      <c r="D229" s="89"/>
      <c r="E229" s="89"/>
      <c r="F229" s="89"/>
      <c r="G229" s="89"/>
      <c r="H229" s="89"/>
    </row>
    <row r="230" spans="1:8" ht="12.5">
      <c r="A230" s="89"/>
      <c r="B230" s="89"/>
      <c r="C230" s="89"/>
      <c r="D230" s="89"/>
      <c r="E230" s="89"/>
      <c r="F230" s="89"/>
      <c r="G230" s="89"/>
      <c r="H230" s="89"/>
    </row>
    <row r="231" spans="1:8" ht="12.5">
      <c r="A231" s="89"/>
      <c r="B231" s="89"/>
      <c r="C231" s="89"/>
      <c r="D231" s="89"/>
      <c r="E231" s="89"/>
      <c r="F231" s="89"/>
      <c r="G231" s="89"/>
      <c r="H231" s="89"/>
    </row>
    <row r="232" spans="1:8" ht="12.5">
      <c r="A232" s="89"/>
      <c r="B232" s="89"/>
      <c r="C232" s="89"/>
      <c r="D232" s="89"/>
      <c r="E232" s="89"/>
      <c r="F232" s="89"/>
      <c r="G232" s="89"/>
      <c r="H232" s="89"/>
    </row>
    <row r="233" spans="1:8" ht="12.5">
      <c r="A233" s="89"/>
      <c r="B233" s="89"/>
      <c r="C233" s="89"/>
      <c r="D233" s="89"/>
      <c r="E233" s="89"/>
      <c r="F233" s="89"/>
      <c r="G233" s="89"/>
      <c r="H233" s="89"/>
    </row>
    <row r="234" spans="1:8" ht="12.5">
      <c r="A234" s="89"/>
      <c r="B234" s="89"/>
      <c r="C234" s="89"/>
      <c r="D234" s="89"/>
      <c r="E234" s="89"/>
      <c r="F234" s="89"/>
      <c r="G234" s="89"/>
      <c r="H234" s="89"/>
    </row>
    <row r="235" spans="1:8" ht="12.5">
      <c r="A235" s="89"/>
      <c r="B235" s="89"/>
      <c r="C235" s="89"/>
      <c r="D235" s="89"/>
      <c r="E235" s="89"/>
      <c r="F235" s="89"/>
      <c r="G235" s="89"/>
      <c r="H235" s="89"/>
    </row>
    <row r="236" spans="1:8" ht="12.5">
      <c r="A236" s="89"/>
      <c r="B236" s="89"/>
      <c r="C236" s="89"/>
      <c r="D236" s="89"/>
      <c r="E236" s="89"/>
      <c r="F236" s="89"/>
      <c r="G236" s="89"/>
      <c r="H236" s="89"/>
    </row>
    <row r="237" spans="1:8" ht="12.5">
      <c r="A237" s="89"/>
      <c r="B237" s="89"/>
      <c r="C237" s="89"/>
      <c r="D237" s="89"/>
      <c r="E237" s="89"/>
      <c r="F237" s="89"/>
      <c r="G237" s="89"/>
      <c r="H237" s="89"/>
    </row>
    <row r="238" spans="1:8" ht="12.5">
      <c r="A238" s="89"/>
      <c r="B238" s="89"/>
      <c r="C238" s="89"/>
      <c r="D238" s="89"/>
      <c r="E238" s="89"/>
      <c r="F238" s="89"/>
      <c r="G238" s="89"/>
      <c r="H238" s="89"/>
    </row>
    <row r="239" spans="1:8" ht="12.5">
      <c r="A239" s="89"/>
      <c r="B239" s="89"/>
      <c r="C239" s="89"/>
      <c r="D239" s="89"/>
      <c r="E239" s="89"/>
      <c r="F239" s="89"/>
      <c r="G239" s="89"/>
      <c r="H239" s="89"/>
    </row>
    <row r="240" spans="1:8" ht="12.5">
      <c r="A240" s="89"/>
      <c r="B240" s="89"/>
      <c r="C240" s="89"/>
      <c r="D240" s="89"/>
      <c r="E240" s="89"/>
      <c r="F240" s="89"/>
      <c r="G240" s="89"/>
      <c r="H240" s="89"/>
    </row>
    <row r="241" spans="1:8" ht="12.5">
      <c r="A241" s="89"/>
      <c r="B241" s="89"/>
      <c r="C241" s="89"/>
      <c r="D241" s="89"/>
      <c r="E241" s="89"/>
      <c r="F241" s="89"/>
      <c r="G241" s="89"/>
      <c r="H241" s="89"/>
    </row>
    <row r="242" spans="1:8" ht="12.5">
      <c r="A242" s="89"/>
      <c r="B242" s="89"/>
      <c r="C242" s="89"/>
      <c r="D242" s="89"/>
      <c r="E242" s="89"/>
      <c r="F242" s="89"/>
      <c r="G242" s="89"/>
      <c r="H242" s="89"/>
    </row>
    <row r="243" spans="1:8" ht="12.5">
      <c r="A243" s="89"/>
      <c r="B243" s="89"/>
      <c r="C243" s="89"/>
      <c r="D243" s="89"/>
      <c r="E243" s="89"/>
      <c r="F243" s="89"/>
      <c r="G243" s="89"/>
      <c r="H243" s="89"/>
    </row>
    <row r="244" spans="1:8" ht="12.5">
      <c r="A244" s="89"/>
      <c r="B244" s="89"/>
      <c r="C244" s="89"/>
      <c r="D244" s="89"/>
      <c r="E244" s="89"/>
      <c r="F244" s="89"/>
      <c r="G244" s="89"/>
      <c r="H244" s="89"/>
    </row>
    <row r="245" spans="1:8" ht="12.5">
      <c r="A245" s="89"/>
      <c r="B245" s="89"/>
      <c r="C245" s="89"/>
      <c r="D245" s="89"/>
      <c r="E245" s="89"/>
      <c r="F245" s="89"/>
      <c r="G245" s="89"/>
      <c r="H245" s="89"/>
    </row>
    <row r="246" spans="1:8" ht="12.5">
      <c r="A246" s="89"/>
      <c r="B246" s="89"/>
      <c r="C246" s="89"/>
      <c r="D246" s="89"/>
      <c r="E246" s="89"/>
      <c r="F246" s="89"/>
      <c r="G246" s="89"/>
      <c r="H246" s="89"/>
    </row>
    <row r="247" spans="1:8" ht="12.5">
      <c r="A247" s="89"/>
      <c r="B247" s="89"/>
      <c r="C247" s="89"/>
      <c r="D247" s="89"/>
      <c r="E247" s="89"/>
      <c r="F247" s="89"/>
      <c r="G247" s="89"/>
      <c r="H247" s="89"/>
    </row>
    <row r="248" spans="1:8" ht="12.5">
      <c r="A248" s="89"/>
      <c r="B248" s="89"/>
      <c r="C248" s="89"/>
      <c r="D248" s="89"/>
      <c r="E248" s="89"/>
      <c r="F248" s="89"/>
      <c r="G248" s="89"/>
      <c r="H248" s="89"/>
    </row>
    <row r="249" spans="1:8" ht="12.5">
      <c r="A249" s="89"/>
      <c r="B249" s="89"/>
      <c r="C249" s="89"/>
      <c r="D249" s="89"/>
      <c r="E249" s="89"/>
      <c r="F249" s="89"/>
      <c r="G249" s="89"/>
      <c r="H249" s="89"/>
    </row>
    <row r="250" spans="1:8" ht="12.5">
      <c r="A250" s="89"/>
      <c r="B250" s="89"/>
      <c r="C250" s="89"/>
      <c r="D250" s="89"/>
      <c r="E250" s="89"/>
      <c r="F250" s="89"/>
      <c r="G250" s="89"/>
      <c r="H250" s="89"/>
    </row>
    <row r="251" spans="1:8" ht="12.5">
      <c r="A251" s="89"/>
      <c r="B251" s="89"/>
      <c r="C251" s="89"/>
      <c r="D251" s="89"/>
      <c r="E251" s="89"/>
      <c r="F251" s="89"/>
      <c r="G251" s="89"/>
      <c r="H251" s="89"/>
    </row>
    <row r="252" spans="1:8" ht="12.5">
      <c r="A252" s="89"/>
      <c r="B252" s="89"/>
      <c r="C252" s="89"/>
      <c r="D252" s="89"/>
      <c r="E252" s="89"/>
      <c r="F252" s="89"/>
      <c r="G252" s="89"/>
      <c r="H252" s="89"/>
    </row>
    <row r="253" spans="1:8" ht="12.5">
      <c r="A253" s="89"/>
      <c r="B253" s="89"/>
      <c r="C253" s="89"/>
      <c r="D253" s="89"/>
      <c r="E253" s="89"/>
      <c r="F253" s="89"/>
      <c r="G253" s="89"/>
      <c r="H253" s="89"/>
    </row>
    <row r="254" spans="1:8" ht="12.5">
      <c r="A254" s="89"/>
      <c r="B254" s="89"/>
      <c r="C254" s="89"/>
      <c r="D254" s="89"/>
      <c r="E254" s="89"/>
      <c r="F254" s="89"/>
      <c r="G254" s="89"/>
      <c r="H254" s="89"/>
    </row>
    <row r="255" spans="1:8" ht="12.5">
      <c r="A255" s="89"/>
      <c r="B255" s="89"/>
      <c r="C255" s="89"/>
      <c r="D255" s="89"/>
      <c r="E255" s="89"/>
      <c r="F255" s="89"/>
      <c r="G255" s="89"/>
      <c r="H255" s="89"/>
    </row>
    <row r="256" spans="1:8" ht="12.5">
      <c r="A256" s="89"/>
      <c r="B256" s="89"/>
      <c r="C256" s="89"/>
      <c r="D256" s="89"/>
      <c r="E256" s="89"/>
      <c r="F256" s="89"/>
      <c r="G256" s="89"/>
      <c r="H256" s="89"/>
    </row>
    <row r="257" spans="1:8" ht="12.5">
      <c r="A257" s="89"/>
      <c r="B257" s="89"/>
      <c r="C257" s="89"/>
      <c r="D257" s="89"/>
      <c r="E257" s="89"/>
      <c r="F257" s="89"/>
      <c r="G257" s="89"/>
      <c r="H257" s="89"/>
    </row>
    <row r="258" spans="1:8" ht="12.5">
      <c r="A258" s="89"/>
      <c r="B258" s="89"/>
      <c r="C258" s="89"/>
      <c r="D258" s="89"/>
      <c r="E258" s="89"/>
      <c r="F258" s="89"/>
      <c r="G258" s="89"/>
      <c r="H258" s="89"/>
    </row>
    <row r="259" spans="1:8" ht="12.5">
      <c r="A259" s="89"/>
      <c r="B259" s="89"/>
      <c r="C259" s="89"/>
      <c r="D259" s="89"/>
      <c r="E259" s="89"/>
      <c r="F259" s="89"/>
      <c r="G259" s="89"/>
      <c r="H259" s="89"/>
    </row>
    <row r="260" spans="1:8" ht="12.5">
      <c r="A260" s="89"/>
      <c r="B260" s="89"/>
      <c r="C260" s="89"/>
      <c r="D260" s="89"/>
      <c r="E260" s="89"/>
      <c r="F260" s="89"/>
      <c r="G260" s="89"/>
      <c r="H260" s="89"/>
    </row>
    <row r="261" spans="1:8" ht="12.5">
      <c r="A261" s="89"/>
      <c r="B261" s="89"/>
      <c r="C261" s="89"/>
      <c r="D261" s="89"/>
      <c r="E261" s="89"/>
      <c r="F261" s="89"/>
      <c r="G261" s="89"/>
      <c r="H261" s="89"/>
    </row>
    <row r="262" spans="1:8" ht="12.5">
      <c r="A262" s="89"/>
      <c r="B262" s="89"/>
      <c r="C262" s="89"/>
      <c r="D262" s="89"/>
      <c r="E262" s="89"/>
      <c r="F262" s="89"/>
      <c r="G262" s="89"/>
      <c r="H262" s="89"/>
    </row>
    <row r="263" spans="1:8" ht="12.5">
      <c r="A263" s="89"/>
      <c r="B263" s="89"/>
      <c r="C263" s="89"/>
      <c r="D263" s="89"/>
      <c r="E263" s="89"/>
      <c r="F263" s="89"/>
      <c r="G263" s="89"/>
      <c r="H263" s="89"/>
    </row>
    <row r="264" spans="1:8" ht="12.5">
      <c r="A264" s="89"/>
      <c r="B264" s="89"/>
      <c r="C264" s="89"/>
      <c r="D264" s="89"/>
      <c r="E264" s="89"/>
      <c r="F264" s="89"/>
      <c r="G264" s="89"/>
      <c r="H264" s="89"/>
    </row>
    <row r="265" spans="1:8" ht="12.5">
      <c r="A265" s="89"/>
      <c r="B265" s="89"/>
      <c r="C265" s="89"/>
      <c r="D265" s="89"/>
      <c r="E265" s="89"/>
      <c r="F265" s="89"/>
      <c r="G265" s="89"/>
      <c r="H265" s="89"/>
    </row>
    <row r="266" spans="1:8" ht="12.5">
      <c r="A266" s="89"/>
      <c r="B266" s="89"/>
      <c r="C266" s="89"/>
      <c r="D266" s="89"/>
      <c r="E266" s="89"/>
      <c r="F266" s="89"/>
      <c r="G266" s="89"/>
      <c r="H266" s="89"/>
    </row>
    <row r="267" spans="1:8" ht="12.5">
      <c r="A267" s="89"/>
      <c r="B267" s="89"/>
      <c r="C267" s="89"/>
      <c r="D267" s="89"/>
      <c r="E267" s="89"/>
      <c r="F267" s="89"/>
      <c r="G267" s="89"/>
      <c r="H267" s="89"/>
    </row>
    <row r="268" spans="1:8" ht="12.5">
      <c r="A268" s="89"/>
      <c r="B268" s="89"/>
      <c r="C268" s="89"/>
      <c r="D268" s="89"/>
      <c r="E268" s="89"/>
      <c r="F268" s="89"/>
      <c r="G268" s="89"/>
      <c r="H268" s="89"/>
    </row>
    <row r="269" spans="1:8" ht="12.5">
      <c r="A269" s="89"/>
      <c r="B269" s="89"/>
      <c r="C269" s="89"/>
      <c r="D269" s="89"/>
      <c r="E269" s="89"/>
      <c r="F269" s="89"/>
      <c r="G269" s="89"/>
      <c r="H269" s="89"/>
    </row>
    <row r="270" spans="1:8" ht="12.5">
      <c r="A270" s="89"/>
      <c r="B270" s="89"/>
      <c r="C270" s="89"/>
      <c r="D270" s="89"/>
      <c r="E270" s="89"/>
      <c r="F270" s="89"/>
      <c r="G270" s="89"/>
      <c r="H270" s="89"/>
    </row>
    <row r="271" spans="1:8" ht="12.5">
      <c r="A271" s="89"/>
      <c r="B271" s="89"/>
      <c r="C271" s="89"/>
      <c r="D271" s="89"/>
      <c r="E271" s="89"/>
      <c r="F271" s="89"/>
      <c r="G271" s="89"/>
      <c r="H271" s="89"/>
    </row>
    <row r="272" spans="1:8" ht="12.5">
      <c r="A272" s="89"/>
      <c r="B272" s="89"/>
      <c r="C272" s="89"/>
      <c r="D272" s="89"/>
      <c r="E272" s="89"/>
      <c r="F272" s="89"/>
      <c r="G272" s="89"/>
      <c r="H272" s="89"/>
    </row>
    <row r="273" spans="1:8" ht="12.5">
      <c r="A273" s="89"/>
      <c r="B273" s="89"/>
      <c r="C273" s="89"/>
      <c r="D273" s="89"/>
      <c r="E273" s="89"/>
      <c r="F273" s="89"/>
      <c r="G273" s="89"/>
      <c r="H273" s="89"/>
    </row>
    <row r="274" spans="1:8" ht="12.5">
      <c r="A274" s="89"/>
      <c r="B274" s="89"/>
      <c r="C274" s="89"/>
      <c r="D274" s="89"/>
      <c r="E274" s="89"/>
      <c r="F274" s="89"/>
      <c r="G274" s="89"/>
      <c r="H274" s="89"/>
    </row>
    <row r="275" spans="1:8" ht="12.5">
      <c r="A275" s="89"/>
      <c r="B275" s="89"/>
      <c r="C275" s="89"/>
      <c r="D275" s="89"/>
      <c r="E275" s="89"/>
      <c r="F275" s="89"/>
      <c r="G275" s="89"/>
      <c r="H275" s="89"/>
    </row>
    <row r="276" spans="1:8" ht="12.5">
      <c r="A276" s="89"/>
      <c r="B276" s="89"/>
      <c r="C276" s="89"/>
      <c r="D276" s="89"/>
      <c r="E276" s="89"/>
      <c r="F276" s="89"/>
      <c r="G276" s="89"/>
      <c r="H276" s="89"/>
    </row>
    <row r="277" spans="1:8" ht="12.5">
      <c r="A277" s="89"/>
      <c r="B277" s="89"/>
      <c r="C277" s="89"/>
      <c r="D277" s="89"/>
      <c r="E277" s="89"/>
      <c r="F277" s="89"/>
      <c r="G277" s="89"/>
      <c r="H277" s="89"/>
    </row>
    <row r="278" spans="1:8" ht="12.5">
      <c r="A278" s="89"/>
      <c r="B278" s="89"/>
      <c r="C278" s="89"/>
      <c r="D278" s="89"/>
      <c r="E278" s="89"/>
      <c r="F278" s="89"/>
      <c r="G278" s="89"/>
      <c r="H278" s="89"/>
    </row>
    <row r="279" spans="1:8" ht="12.5">
      <c r="A279" s="89"/>
      <c r="B279" s="89"/>
      <c r="C279" s="89"/>
      <c r="D279" s="89"/>
      <c r="E279" s="89"/>
      <c r="F279" s="89"/>
      <c r="G279" s="89"/>
      <c r="H279" s="89"/>
    </row>
    <row r="280" spans="1:8" ht="12.5">
      <c r="A280" s="89"/>
      <c r="B280" s="89"/>
      <c r="C280" s="89"/>
      <c r="D280" s="89"/>
      <c r="E280" s="89"/>
      <c r="F280" s="89"/>
      <c r="G280" s="89"/>
      <c r="H280" s="89"/>
    </row>
    <row r="281" spans="1:8" ht="12.5">
      <c r="A281" s="89"/>
      <c r="B281" s="89"/>
      <c r="C281" s="89"/>
      <c r="D281" s="89"/>
      <c r="E281" s="89"/>
      <c r="F281" s="89"/>
      <c r="G281" s="89"/>
      <c r="H281" s="89"/>
    </row>
    <row r="282" spans="1:8" ht="12.5">
      <c r="A282" s="89"/>
      <c r="B282" s="89"/>
      <c r="C282" s="89"/>
      <c r="D282" s="89"/>
      <c r="E282" s="89"/>
      <c r="F282" s="89"/>
      <c r="G282" s="89"/>
      <c r="H282" s="89"/>
    </row>
    <row r="283" spans="1:8" ht="12.5">
      <c r="A283" s="89"/>
      <c r="B283" s="89"/>
      <c r="C283" s="89"/>
      <c r="D283" s="89"/>
      <c r="E283" s="89"/>
      <c r="F283" s="89"/>
      <c r="G283" s="89"/>
      <c r="H283" s="89"/>
    </row>
    <row r="284" spans="1:8" ht="12.5">
      <c r="A284" s="89"/>
      <c r="B284" s="89"/>
      <c r="C284" s="89"/>
      <c r="D284" s="89"/>
      <c r="E284" s="89"/>
      <c r="F284" s="89"/>
      <c r="G284" s="89"/>
      <c r="H284" s="89"/>
    </row>
    <row r="285" spans="1:8" ht="12.5">
      <c r="A285" s="89"/>
      <c r="B285" s="89"/>
      <c r="C285" s="89"/>
      <c r="D285" s="89"/>
      <c r="E285" s="89"/>
      <c r="F285" s="89"/>
      <c r="G285" s="89"/>
      <c r="H285" s="89"/>
    </row>
    <row r="286" spans="1:8" ht="12.5">
      <c r="A286" s="89"/>
      <c r="B286" s="89"/>
      <c r="C286" s="89"/>
      <c r="D286" s="89"/>
      <c r="E286" s="89"/>
      <c r="F286" s="89"/>
      <c r="G286" s="89"/>
      <c r="H286" s="89"/>
    </row>
    <row r="287" spans="1:8" ht="12.5">
      <c r="A287" s="89"/>
      <c r="B287" s="89"/>
      <c r="C287" s="89"/>
      <c r="D287" s="89"/>
      <c r="E287" s="89"/>
      <c r="F287" s="89"/>
      <c r="G287" s="89"/>
      <c r="H287" s="89"/>
    </row>
    <row r="288" spans="1:8" ht="12.5">
      <c r="A288" s="89"/>
      <c r="B288" s="89"/>
      <c r="C288" s="89"/>
      <c r="D288" s="89"/>
      <c r="E288" s="89"/>
      <c r="F288" s="89"/>
      <c r="G288" s="89"/>
      <c r="H288" s="89"/>
    </row>
    <row r="289" spans="1:8" ht="12.5">
      <c r="A289" s="89"/>
      <c r="B289" s="89"/>
      <c r="C289" s="89"/>
      <c r="D289" s="89"/>
      <c r="E289" s="89"/>
      <c r="F289" s="89"/>
      <c r="G289" s="89"/>
      <c r="H289" s="89"/>
    </row>
    <row r="290" spans="1:8" ht="12.5">
      <c r="A290" s="89"/>
      <c r="B290" s="89"/>
      <c r="C290" s="89"/>
      <c r="D290" s="89"/>
      <c r="E290" s="89"/>
      <c r="F290" s="89"/>
      <c r="G290" s="89"/>
      <c r="H290" s="89"/>
    </row>
    <row r="291" spans="1:8" ht="12.5">
      <c r="A291" s="89"/>
      <c r="B291" s="89"/>
      <c r="C291" s="89"/>
      <c r="D291" s="89"/>
      <c r="E291" s="89"/>
      <c r="F291" s="89"/>
      <c r="G291" s="89"/>
      <c r="H291" s="89"/>
    </row>
    <row r="292" spans="1:8" ht="12.5">
      <c r="A292" s="89"/>
      <c r="B292" s="89"/>
      <c r="C292" s="89"/>
      <c r="D292" s="89"/>
      <c r="E292" s="89"/>
      <c r="F292" s="89"/>
      <c r="G292" s="89"/>
      <c r="H292" s="89"/>
    </row>
    <row r="293" spans="1:8" ht="12.5">
      <c r="A293" s="89"/>
      <c r="B293" s="89"/>
      <c r="C293" s="89"/>
      <c r="D293" s="89"/>
      <c r="E293" s="89"/>
      <c r="F293" s="89"/>
      <c r="G293" s="89"/>
      <c r="H293" s="89"/>
    </row>
    <row r="294" spans="1:8" ht="12.5">
      <c r="A294" s="89"/>
      <c r="B294" s="89"/>
      <c r="C294" s="89"/>
      <c r="D294" s="89"/>
      <c r="E294" s="89"/>
      <c r="F294" s="89"/>
      <c r="G294" s="89"/>
      <c r="H294" s="89"/>
    </row>
    <row r="295" spans="1:8" ht="12.5">
      <c r="A295" s="89"/>
      <c r="B295" s="89"/>
      <c r="C295" s="89"/>
      <c r="D295" s="89"/>
      <c r="E295" s="89"/>
      <c r="F295" s="89"/>
      <c r="G295" s="89"/>
      <c r="H295" s="89"/>
    </row>
    <row r="296" spans="1:8" ht="12.5">
      <c r="A296" s="89"/>
      <c r="B296" s="89"/>
      <c r="C296" s="89"/>
      <c r="D296" s="89"/>
      <c r="E296" s="89"/>
      <c r="F296" s="89"/>
      <c r="G296" s="89"/>
      <c r="H296" s="89"/>
    </row>
    <row r="297" spans="1:8" ht="12.5">
      <c r="A297" s="89"/>
      <c r="B297" s="89"/>
      <c r="C297" s="89"/>
      <c r="D297" s="89"/>
      <c r="E297" s="89"/>
      <c r="F297" s="89"/>
      <c r="G297" s="89"/>
      <c r="H297" s="89"/>
    </row>
    <row r="298" spans="1:8" ht="12.5">
      <c r="A298" s="89"/>
      <c r="B298" s="89"/>
      <c r="C298" s="89"/>
      <c r="D298" s="89"/>
      <c r="E298" s="89"/>
      <c r="F298" s="89"/>
      <c r="G298" s="89"/>
      <c r="H298" s="89"/>
    </row>
    <row r="299" spans="1:8" ht="12.5">
      <c r="A299" s="89"/>
      <c r="B299" s="89"/>
      <c r="C299" s="89"/>
      <c r="D299" s="89"/>
      <c r="E299" s="89"/>
      <c r="F299" s="89"/>
      <c r="G299" s="89"/>
      <c r="H299" s="89"/>
    </row>
    <row r="300" spans="1:8" ht="12.5">
      <c r="A300" s="89"/>
      <c r="B300" s="89"/>
      <c r="C300" s="89"/>
      <c r="D300" s="89"/>
      <c r="E300" s="89"/>
      <c r="F300" s="89"/>
      <c r="G300" s="89"/>
      <c r="H300" s="89"/>
    </row>
    <row r="301" spans="1:8" ht="12.5">
      <c r="A301" s="89"/>
      <c r="B301" s="89"/>
      <c r="C301" s="89"/>
      <c r="D301" s="89"/>
      <c r="E301" s="89"/>
      <c r="F301" s="89"/>
      <c r="G301" s="89"/>
      <c r="H301" s="89"/>
    </row>
    <row r="302" spans="1:8" ht="12.5">
      <c r="A302" s="89"/>
      <c r="B302" s="89"/>
      <c r="C302" s="89"/>
      <c r="D302" s="89"/>
      <c r="E302" s="89"/>
      <c r="F302" s="89"/>
      <c r="G302" s="89"/>
      <c r="H302" s="89"/>
    </row>
    <row r="303" spans="1:8" ht="12.5">
      <c r="A303" s="89"/>
      <c r="B303" s="89"/>
      <c r="C303" s="89"/>
      <c r="D303" s="89"/>
      <c r="E303" s="89"/>
      <c r="F303" s="89"/>
      <c r="G303" s="89"/>
      <c r="H303" s="89"/>
    </row>
    <row r="304" spans="1:8" ht="12.5">
      <c r="A304" s="89"/>
      <c r="B304" s="89"/>
      <c r="C304" s="89"/>
      <c r="D304" s="89"/>
      <c r="E304" s="89"/>
      <c r="F304" s="89"/>
      <c r="G304" s="89"/>
      <c r="H304" s="89"/>
    </row>
    <row r="305" spans="1:8" ht="12.5">
      <c r="A305" s="89"/>
      <c r="B305" s="89"/>
      <c r="C305" s="89"/>
      <c r="D305" s="89"/>
      <c r="E305" s="89"/>
      <c r="F305" s="89"/>
      <c r="G305" s="89"/>
      <c r="H305" s="89"/>
    </row>
    <row r="306" spans="1:8" ht="12.5">
      <c r="A306" s="89"/>
      <c r="B306" s="89"/>
      <c r="C306" s="89"/>
      <c r="D306" s="89"/>
      <c r="E306" s="89"/>
      <c r="F306" s="89"/>
      <c r="G306" s="89"/>
      <c r="H306" s="89"/>
    </row>
    <row r="307" spans="1:8" ht="12.5">
      <c r="A307" s="89"/>
      <c r="B307" s="89"/>
      <c r="C307" s="89"/>
      <c r="D307" s="89"/>
      <c r="E307" s="89"/>
      <c r="F307" s="89"/>
      <c r="G307" s="89"/>
      <c r="H307" s="89"/>
    </row>
    <row r="308" spans="1:8" ht="12.5">
      <c r="A308" s="89"/>
      <c r="B308" s="89"/>
      <c r="C308" s="89"/>
      <c r="D308" s="89"/>
      <c r="E308" s="89"/>
      <c r="F308" s="89"/>
      <c r="G308" s="89"/>
      <c r="H308" s="89"/>
    </row>
    <row r="309" spans="1:8" ht="12.5">
      <c r="A309" s="89"/>
      <c r="B309" s="89"/>
      <c r="C309" s="89"/>
      <c r="D309" s="89"/>
      <c r="E309" s="89"/>
      <c r="F309" s="89"/>
      <c r="G309" s="89"/>
      <c r="H309" s="89"/>
    </row>
    <row r="310" spans="1:8" ht="12.5">
      <c r="A310" s="89"/>
      <c r="B310" s="89"/>
      <c r="C310" s="89"/>
      <c r="D310" s="89"/>
      <c r="E310" s="89"/>
      <c r="F310" s="89"/>
      <c r="G310" s="89"/>
      <c r="H310" s="89"/>
    </row>
    <row r="311" spans="1:8" ht="12.5">
      <c r="A311" s="89"/>
      <c r="B311" s="89"/>
      <c r="C311" s="89"/>
      <c r="D311" s="89"/>
      <c r="E311" s="89"/>
      <c r="F311" s="89"/>
      <c r="G311" s="89"/>
      <c r="H311" s="89"/>
    </row>
    <row r="312" spans="1:8" ht="12.5">
      <c r="A312" s="89"/>
      <c r="B312" s="89"/>
      <c r="C312" s="89"/>
      <c r="D312" s="89"/>
      <c r="E312" s="89"/>
      <c r="F312" s="89"/>
      <c r="G312" s="89"/>
      <c r="H312" s="89"/>
    </row>
    <row r="313" spans="1:8" ht="12.5">
      <c r="A313" s="89"/>
      <c r="B313" s="89"/>
      <c r="C313" s="89"/>
      <c r="D313" s="89"/>
      <c r="E313" s="89"/>
      <c r="F313" s="89"/>
      <c r="G313" s="89"/>
      <c r="H313" s="89"/>
    </row>
    <row r="314" spans="1:8" ht="12.5">
      <c r="A314" s="89"/>
      <c r="B314" s="89"/>
      <c r="C314" s="89"/>
      <c r="D314" s="89"/>
      <c r="E314" s="89"/>
      <c r="F314" s="89"/>
      <c r="G314" s="89"/>
      <c r="H314" s="89"/>
    </row>
    <row r="315" spans="1:8" ht="12.5">
      <c r="A315" s="89"/>
      <c r="B315" s="89"/>
      <c r="C315" s="89"/>
      <c r="D315" s="89"/>
      <c r="E315" s="89"/>
      <c r="F315" s="89"/>
      <c r="G315" s="89"/>
      <c r="H315" s="89"/>
    </row>
    <row r="316" spans="1:8" ht="12.5">
      <c r="A316" s="89"/>
      <c r="B316" s="89"/>
      <c r="C316" s="89"/>
      <c r="D316" s="89"/>
      <c r="E316" s="89"/>
      <c r="F316" s="89"/>
      <c r="G316" s="89"/>
      <c r="H316" s="89"/>
    </row>
    <row r="317" spans="1:8" ht="12.5">
      <c r="A317" s="89"/>
      <c r="B317" s="89"/>
      <c r="C317" s="89"/>
      <c r="D317" s="89"/>
      <c r="E317" s="89"/>
      <c r="F317" s="89"/>
      <c r="G317" s="89"/>
      <c r="H317" s="89"/>
    </row>
    <row r="318" spans="1:8" ht="12.5">
      <c r="A318" s="89"/>
      <c r="B318" s="89"/>
      <c r="C318" s="89"/>
      <c r="D318" s="89"/>
      <c r="E318" s="89"/>
      <c r="F318" s="89"/>
      <c r="G318" s="89"/>
      <c r="H318" s="89"/>
    </row>
    <row r="319" spans="1:8" ht="12.5">
      <c r="A319" s="89"/>
      <c r="B319" s="89"/>
      <c r="C319" s="89"/>
      <c r="D319" s="89"/>
      <c r="E319" s="89"/>
      <c r="F319" s="89"/>
      <c r="G319" s="89"/>
      <c r="H319" s="89"/>
    </row>
    <row r="320" spans="1:8" ht="12.5">
      <c r="A320" s="89"/>
      <c r="B320" s="89"/>
      <c r="C320" s="89"/>
      <c r="D320" s="89"/>
      <c r="E320" s="89"/>
      <c r="F320" s="89"/>
      <c r="G320" s="89"/>
      <c r="H320" s="89"/>
    </row>
    <row r="321" spans="1:8" ht="12.5">
      <c r="A321" s="89"/>
      <c r="B321" s="89"/>
      <c r="C321" s="89"/>
      <c r="D321" s="89"/>
      <c r="E321" s="89"/>
      <c r="F321" s="89"/>
      <c r="G321" s="89"/>
      <c r="H321" s="89"/>
    </row>
    <row r="322" spans="1:8" ht="12.5">
      <c r="A322" s="89"/>
      <c r="B322" s="89"/>
      <c r="C322" s="89"/>
      <c r="D322" s="89"/>
      <c r="E322" s="89"/>
      <c r="F322" s="89"/>
      <c r="G322" s="89"/>
      <c r="H322" s="89"/>
    </row>
    <row r="323" spans="1:8" ht="12.5">
      <c r="A323" s="89"/>
      <c r="B323" s="89"/>
      <c r="C323" s="89"/>
      <c r="D323" s="89"/>
      <c r="E323" s="89"/>
      <c r="F323" s="89"/>
      <c r="G323" s="89"/>
      <c r="H323" s="89"/>
    </row>
    <row r="324" spans="1:8" ht="12.5">
      <c r="A324" s="89"/>
      <c r="B324" s="89"/>
      <c r="C324" s="89"/>
      <c r="D324" s="89"/>
      <c r="E324" s="89"/>
      <c r="F324" s="89"/>
      <c r="G324" s="89"/>
      <c r="H324" s="89"/>
    </row>
    <row r="325" spans="1:8" ht="12.5">
      <c r="A325" s="89"/>
      <c r="B325" s="89"/>
      <c r="C325" s="89"/>
      <c r="D325" s="89"/>
      <c r="E325" s="89"/>
      <c r="F325" s="89"/>
      <c r="G325" s="89"/>
      <c r="H325" s="89"/>
    </row>
    <row r="326" spans="1:8" ht="12.5">
      <c r="A326" s="89"/>
      <c r="B326" s="89"/>
      <c r="C326" s="89"/>
      <c r="D326" s="89"/>
      <c r="E326" s="89"/>
      <c r="F326" s="89"/>
      <c r="G326" s="89"/>
      <c r="H326" s="89"/>
    </row>
    <row r="327" spans="1:8" ht="12.5">
      <c r="A327" s="89"/>
      <c r="B327" s="89"/>
      <c r="C327" s="89"/>
      <c r="D327" s="89"/>
      <c r="E327" s="89"/>
      <c r="F327" s="89"/>
      <c r="G327" s="89"/>
      <c r="H327" s="89"/>
    </row>
    <row r="328" spans="1:8" ht="12.5">
      <c r="A328" s="89"/>
      <c r="B328" s="89"/>
      <c r="C328" s="89"/>
      <c r="D328" s="89"/>
      <c r="E328" s="89"/>
      <c r="F328" s="89"/>
      <c r="G328" s="89"/>
      <c r="H328" s="89"/>
    </row>
    <row r="329" spans="1:8" ht="12.5">
      <c r="A329" s="89"/>
      <c r="B329" s="89"/>
      <c r="C329" s="89"/>
      <c r="D329" s="89"/>
      <c r="E329" s="89"/>
      <c r="F329" s="89"/>
      <c r="G329" s="89"/>
      <c r="H329" s="89"/>
    </row>
    <row r="330" spans="1:8" ht="12.5">
      <c r="A330" s="89"/>
      <c r="B330" s="89"/>
      <c r="C330" s="89"/>
      <c r="D330" s="89"/>
      <c r="E330" s="89"/>
      <c r="F330" s="89"/>
      <c r="G330" s="89"/>
      <c r="H330" s="89"/>
    </row>
    <row r="331" spans="1:8" ht="12.5">
      <c r="A331" s="89"/>
      <c r="B331" s="89"/>
      <c r="C331" s="89"/>
      <c r="D331" s="89"/>
      <c r="E331" s="89"/>
      <c r="F331" s="89"/>
      <c r="G331" s="89"/>
      <c r="H331" s="89"/>
    </row>
    <row r="332" spans="1:8" ht="12.5">
      <c r="A332" s="89"/>
      <c r="B332" s="89"/>
      <c r="C332" s="89"/>
      <c r="D332" s="89"/>
      <c r="E332" s="89"/>
      <c r="F332" s="89"/>
      <c r="G332" s="89"/>
      <c r="H332" s="89"/>
    </row>
    <row r="333" spans="1:8" ht="12.5">
      <c r="A333" s="89"/>
      <c r="B333" s="89"/>
      <c r="C333" s="89"/>
      <c r="D333" s="89"/>
      <c r="E333" s="89"/>
      <c r="F333" s="89"/>
      <c r="G333" s="89"/>
      <c r="H333" s="89"/>
    </row>
    <row r="334" spans="1:8" ht="12.5">
      <c r="A334" s="89"/>
      <c r="B334" s="89"/>
      <c r="C334" s="89"/>
      <c r="D334" s="89"/>
      <c r="E334" s="89"/>
      <c r="F334" s="89"/>
      <c r="G334" s="89"/>
      <c r="H334" s="89"/>
    </row>
    <row r="335" spans="1:8" ht="12.5">
      <c r="A335" s="89"/>
      <c r="B335" s="89"/>
      <c r="C335" s="89"/>
      <c r="D335" s="89"/>
      <c r="E335" s="89"/>
      <c r="F335" s="89"/>
      <c r="G335" s="89"/>
      <c r="H335" s="89"/>
    </row>
    <row r="336" spans="1:8" ht="12.5">
      <c r="A336" s="89"/>
      <c r="B336" s="89"/>
      <c r="C336" s="89"/>
      <c r="D336" s="89"/>
      <c r="E336" s="89"/>
      <c r="F336" s="89"/>
      <c r="G336" s="89"/>
      <c r="H336" s="89"/>
    </row>
    <row r="337" spans="1:8" ht="12.5">
      <c r="A337" s="89"/>
      <c r="B337" s="89"/>
      <c r="C337" s="89"/>
      <c r="D337" s="89"/>
      <c r="E337" s="89"/>
      <c r="F337" s="89"/>
      <c r="G337" s="89"/>
      <c r="H337" s="89"/>
    </row>
    <row r="338" spans="1:8" ht="12.5">
      <c r="A338" s="89"/>
      <c r="B338" s="89"/>
      <c r="C338" s="89"/>
      <c r="D338" s="89"/>
      <c r="E338" s="89"/>
      <c r="F338" s="89"/>
      <c r="G338" s="89"/>
      <c r="H338" s="89"/>
    </row>
  </sheetData>
  <autoFilter ref="A5:H138" xr:uid="{00000000-0009-0000-0000-00001C000000}"/>
  <dataValidations count="1">
    <dataValidation type="list" allowBlank="1" showInputMessage="1" showErrorMessage="1" sqref="F6" xr:uid="{00000000-0002-0000-1C00-000000000000}">
      <formula1>"yes,no"</formula1>
    </dataValidation>
  </dataValidations>
  <pageMargins left="0.7" right="0.7" top="0.75" bottom="0.75" header="0.3" footer="0.3"/>
  <pageSetup orientation="portrait"/>
  <customProperties>
    <customPr name="MMSheetType" r:id="rId1"/>
  </customPropertie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5">
    <outlinePr summaryBelow="0" summaryRight="0"/>
  </sheetPr>
  <dimension ref="A1:D133"/>
  <sheetViews>
    <sheetView showGridLines="0" zoomScale="70" workbookViewId="0">
      <selection activeCell="B27" sqref="B27"/>
    </sheetView>
  </sheetViews>
  <sheetFormatPr defaultColWidth="0" defaultRowHeight="10" zeroHeight="1"/>
  <cols>
    <col min="1" max="1" width="30.77734375" customWidth="1"/>
    <col min="2" max="2" width="20.44140625" customWidth="1"/>
    <col min="3" max="3" width="139.44140625" customWidth="1"/>
    <col min="4" max="4" width="8.77734375" customWidth="1"/>
    <col min="5" max="13" width="8.77734375" hidden="1" customWidth="1"/>
    <col min="14" max="16384" width="8.77734375" hidden="1"/>
  </cols>
  <sheetData>
    <row r="1" spans="1:3"/>
    <row r="2" spans="1:3"/>
    <row r="3" spans="1:3"/>
    <row r="4" spans="1:3"/>
    <row r="5" spans="1:3"/>
    <row r="6" spans="1:3"/>
    <row r="7" spans="1:3"/>
    <row r="8" spans="1:3"/>
    <row r="9" spans="1:3" ht="17.5">
      <c r="A9" s="259" t="s">
        <v>63</v>
      </c>
      <c r="B9" s="80"/>
      <c r="C9" s="80"/>
    </row>
    <row r="10" spans="1:3" ht="10.5">
      <c r="A10" s="80"/>
      <c r="B10" s="80"/>
      <c r="C10" s="80"/>
    </row>
    <row r="11" spans="1:3" ht="10.5">
      <c r="A11" s="80"/>
      <c r="B11" s="80"/>
      <c r="C11" s="80"/>
    </row>
    <row r="12" spans="1:3" ht="15.5">
      <c r="A12" s="186" t="s">
        <v>149</v>
      </c>
      <c r="B12" s="175">
        <v>14000</v>
      </c>
      <c r="C12" s="175">
        <v>14000</v>
      </c>
    </row>
    <row r="13" spans="1:3" ht="15.5">
      <c r="A13" s="186" t="s">
        <v>64</v>
      </c>
      <c r="B13" s="163">
        <v>0.2</v>
      </c>
      <c r="C13" s="163">
        <v>0.2</v>
      </c>
    </row>
    <row r="14" spans="1:3" ht="15.5">
      <c r="A14" s="186" t="s">
        <v>150</v>
      </c>
      <c r="B14" s="200">
        <v>14000</v>
      </c>
      <c r="C14" s="200">
        <v>14000</v>
      </c>
    </row>
    <row r="15" spans="1:3" ht="15.5">
      <c r="A15" s="186" t="s">
        <v>181</v>
      </c>
      <c r="B15" s="168">
        <v>40179</v>
      </c>
      <c r="C15" s="168">
        <v>40179</v>
      </c>
    </row>
    <row r="16" spans="1:3" ht="15.5">
      <c r="A16" s="186"/>
      <c r="B16" s="80"/>
      <c r="C16" s="80"/>
    </row>
    <row r="17" spans="1:3" ht="15.5">
      <c r="A17" s="186" t="s">
        <v>180</v>
      </c>
      <c r="B17" s="2">
        <v>0</v>
      </c>
      <c r="C17" s="2">
        <v>0</v>
      </c>
    </row>
    <row r="18" spans="1:3" ht="15.5">
      <c r="A18" s="186" t="s">
        <v>118</v>
      </c>
      <c r="B18" s="171">
        <v>0</v>
      </c>
      <c r="C18" s="171">
        <v>0</v>
      </c>
    </row>
    <row r="19" spans="1:3" ht="15.5">
      <c r="A19" s="186" t="s">
        <v>0</v>
      </c>
      <c r="B19" s="139">
        <v>0.2</v>
      </c>
      <c r="C19" s="139">
        <v>0.2</v>
      </c>
    </row>
    <row r="20" spans="1:3" ht="15.5">
      <c r="A20" s="186" t="s">
        <v>92</v>
      </c>
      <c r="B20" s="11">
        <v>42095</v>
      </c>
      <c r="C20" s="11">
        <v>42095</v>
      </c>
    </row>
    <row r="21" spans="1:3" ht="15.5">
      <c r="A21" s="186"/>
      <c r="B21" s="80"/>
      <c r="C21" s="80"/>
    </row>
    <row r="22" spans="1:3" ht="15.5">
      <c r="A22" s="186" t="s">
        <v>171</v>
      </c>
      <c r="B22" s="6">
        <v>0</v>
      </c>
      <c r="C22" s="6">
        <v>0</v>
      </c>
    </row>
    <row r="23" spans="1:3" ht="15.5">
      <c r="A23" s="186" t="s">
        <v>158</v>
      </c>
      <c r="B23" s="174">
        <v>0</v>
      </c>
      <c r="C23" s="174">
        <v>0</v>
      </c>
    </row>
    <row r="24" spans="1:3" ht="15.5">
      <c r="A24" s="186" t="s">
        <v>79</v>
      </c>
      <c r="B24" s="180">
        <v>0</v>
      </c>
      <c r="C24" s="180">
        <v>0</v>
      </c>
    </row>
    <row r="25" spans="1:3" ht="13">
      <c r="A25" s="208" t="s">
        <v>16</v>
      </c>
      <c r="B25" s="192">
        <v>41455</v>
      </c>
      <c r="C25" s="192">
        <v>41455</v>
      </c>
    </row>
    <row r="26" spans="1:3" ht="11" thickBot="1">
      <c r="A26" s="80"/>
      <c r="B26" s="80"/>
      <c r="C26" s="80"/>
    </row>
    <row r="27" spans="1:3" ht="16" thickBot="1">
      <c r="A27" s="186" t="s">
        <v>2</v>
      </c>
      <c r="B27" s="1"/>
    </row>
    <row r="28" spans="1:3" ht="10.5" thickBot="1"/>
    <row r="29" spans="1:3" ht="10.5" thickBot="1">
      <c r="A29" t="s">
        <v>18</v>
      </c>
      <c r="B29" s="214"/>
    </row>
    <row r="30" spans="1:3" ht="10.5" thickTop="1"/>
    <row r="31" spans="1:3"/>
    <row r="32" spans="1:3"/>
    <row r="33" customFormat="1"/>
    <row r="34" customFormat="1"/>
    <row r="35" customFormat="1"/>
    <row r="36" customFormat="1"/>
    <row r="37" customFormat="1"/>
    <row r="38" customFormat="1"/>
    <row r="39" customFormat="1"/>
    <row r="40" customFormat="1"/>
    <row r="41" customFormat="1"/>
    <row r="42" customFormat="1"/>
    <row r="43" customFormat="1"/>
    <row r="44" customFormat="1" hidden="1"/>
    <row r="45" customFormat="1" hidden="1"/>
    <row r="46" customFormat="1" hidden="1"/>
    <row r="47" customFormat="1" hidden="1"/>
    <row r="48" customFormat="1" hidden="1"/>
    <row r="49" customFormat="1" hidden="1"/>
    <row r="50" customFormat="1" hidden="1"/>
    <row r="51" customFormat="1" hidden="1"/>
    <row r="52" customFormat="1" hidden="1"/>
    <row r="53" customFormat="1" hidden="1"/>
    <row r="54" customFormat="1" hidden="1"/>
    <row r="55" customFormat="1" hidden="1"/>
    <row r="56" customFormat="1" hidden="1"/>
    <row r="57" customFormat="1" hidden="1"/>
    <row r="58" customFormat="1" hidden="1"/>
    <row r="59" customFormat="1" hidden="1"/>
    <row r="60" customFormat="1" hidden="1"/>
    <row r="61" customFormat="1" hidden="1"/>
    <row r="62" customFormat="1" hidden="1"/>
    <row r="63" customFormat="1" hidden="1"/>
    <row r="64" customFormat="1" hidden="1"/>
    <row r="65" customFormat="1" hidden="1"/>
    <row r="66" customFormat="1" hidden="1"/>
    <row r="67" customFormat="1" hidden="1"/>
    <row r="68" customFormat="1" hidden="1"/>
    <row r="69" customFormat="1" hidden="1"/>
    <row r="70" customFormat="1" hidden="1"/>
    <row r="71" customFormat="1" hidden="1"/>
    <row r="72" customFormat="1" hidden="1"/>
    <row r="73" customFormat="1" hidden="1"/>
    <row r="74" customFormat="1" hidden="1"/>
    <row r="75" customFormat="1" hidden="1"/>
    <row r="76" customFormat="1" hidden="1"/>
    <row r="77" customFormat="1" hidden="1"/>
    <row r="78" customFormat="1" hidden="1"/>
    <row r="79" customFormat="1" hidden="1"/>
    <row r="80" customFormat="1" hidden="1"/>
    <row r="81" customFormat="1" hidden="1"/>
    <row r="82" customFormat="1" hidden="1"/>
    <row r="83" customFormat="1" hidden="1"/>
    <row r="84" customFormat="1" hidden="1"/>
    <row r="85" customFormat="1" hidden="1"/>
    <row r="86" customFormat="1" hidden="1"/>
    <row r="87" customFormat="1" hidden="1"/>
    <row r="88" customFormat="1" hidden="1"/>
    <row r="89" customFormat="1" hidden="1"/>
    <row r="90" customFormat="1" hidden="1"/>
    <row r="91" customFormat="1" hidden="1"/>
    <row r="92" customFormat="1" hidden="1"/>
    <row r="93" customFormat="1" hidden="1"/>
    <row r="94" customFormat="1" hidden="1"/>
    <row r="95" customFormat="1" hidden="1"/>
    <row r="96" customFormat="1" hidden="1"/>
    <row r="97" customFormat="1" hidden="1"/>
    <row r="98" customFormat="1" hidden="1"/>
    <row r="99" customFormat="1" hidden="1"/>
    <row r="100" customFormat="1" hidden="1"/>
    <row r="101" customFormat="1" hidden="1"/>
    <row r="102" customFormat="1" hidden="1"/>
    <row r="103" customFormat="1" hidden="1"/>
    <row r="104" customFormat="1" hidden="1"/>
    <row r="105" customFormat="1" hidden="1"/>
    <row r="106" customFormat="1" hidden="1"/>
    <row r="107" customFormat="1" hidden="1"/>
    <row r="108" customFormat="1" hidden="1"/>
    <row r="109" customFormat="1" hidden="1"/>
    <row r="110" customFormat="1" hidden="1"/>
    <row r="111" customFormat="1" hidden="1"/>
    <row r="112" customFormat="1" hidden="1"/>
    <row r="113" customFormat="1" hidden="1"/>
    <row r="114" customFormat="1" hidden="1"/>
    <row r="115" customFormat="1" hidden="1"/>
    <row r="116" customFormat="1" hidden="1"/>
    <row r="117" customFormat="1" hidden="1"/>
    <row r="118" customFormat="1" hidden="1"/>
    <row r="119" customFormat="1" hidden="1"/>
    <row r="120" customFormat="1" hidden="1"/>
    <row r="121" customFormat="1" hidden="1"/>
    <row r="122" customFormat="1" hidden="1"/>
    <row r="123" customFormat="1" hidden="1"/>
    <row r="124" customFormat="1" hidden="1"/>
    <row r="125" customFormat="1" hidden="1"/>
    <row r="126" customFormat="1" hidden="1"/>
    <row r="127" customFormat="1" hidden="1"/>
    <row r="128" customFormat="1" hidden="1"/>
    <row r="129" customFormat="1" hidden="1"/>
    <row r="130" customFormat="1" hidden="1"/>
    <row r="131" customFormat="1" hidden="1"/>
    <row r="132" customFormat="1" hidden="1"/>
    <row r="133" customFormat="1" hidden="1"/>
  </sheetData>
  <pageMargins left="0.7" right="0.7" top="0.75" bottom="0.75" header="0.3" footer="0.3"/>
  <pageSetup paperSize="9" orientation="portrait"/>
  <customProperties>
    <customPr name="MMSheetType"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odelMaker>
<![CDATA[{
  "$id": "1",
  "$type": "ModelMaker.Models.Project, ModelMaker",
  "CanShowCompletionItems": true,
  "HistoricResults": null,
  "SelectedEquationNodes": {
    "$type": "System.Collections.Generic.List`1[[ModelMakerEngine.IEquationNode, ModelMakerEngine]], mscorlib",
    "$values": []
  },
  "HasMultipleTimelines": false,
  "Dimensions": {
    "$type": "ModelMakerEngine.MMDimensions, ModelMakerEngine",
    "$values": []
  },
  "HasDimensions": false,
  "DefaultUnit": {
    "$id": "2",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FileVersion": 2,
  "FilePath": "C:\\Users\\andyd\\OneDrive\\Documents\\Financial Models\\GEN\\Generic.obz",
  "Nodes": {
    "$type": "ModelMaker.Models.ProjectItemSet`1[[ModelMakerEngine.INode, ModelMakerEngine]], ModelMaker",
    "$values": [
      {
        "$id": "3",
        "$type": "ModelMaker.TimeNode, ModelMaker",
        "ForceUpdate": 1,
        "Axis": 0,
        "EndDate": "2028-02-29T00:00:00",
        "MonthsPerPeriod": 1,
        "StartDate": "2023-03-01T00:00:00",
        "NumberOfPeriods": 60,
        "TimeStep": 5,
        "YearEndBasis": 1002,
        "YearEndMonth": 12,
        "YPosition": -1,
        "Parent": {
          "$ref": "1"
        },
        "Visible": fals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4",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true,
        "IsInputsGroup": false,
        "IsFlag": false,
        "IsTimeAndFlagsGroup": false,
        "DimensionsAcross": {
          "$type": "ModelMakerEngine.MMDimensions, ModelMakerEngine",
          "$values": []
        },
        "TimeAxis": 0,
        "IndexInParent": 0,
        "Name": "Unallocated",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5",
        "$type": "ModelMaker.GroupNode, ModelMaker",
        "TabOrHeaderColour": "",
        "Comment": "",
        "NameOfGroup": null,
        "YPosition": 0,
        "Folded": false,
        "Font": null,
        "Children": {
          "$type": "ModelMaker.GroupNodeChildCollection, ModelMaker",
          "$values": [
            {
              "$id": "6",
              "$type": "ModelMaker.GroupNode, ModelMaker",
              "TabOrHeaderColour": "",
              "Comment": "",
              "NameOfGroup": "Inputs",
              "YPosition": 0,
              "Folded": true,
              "Font": null,
              "Children": {
                "$type": "ModelMaker.GroupNodeChildCollection, ModelMaker",
                "$values": [
                  {
                    "$id": "7",
                    "$type": "ModelMaker.VariableNode, ModelMaker",
                    "RowTotalDependent": null,
                    "PutCalculationOnReport": false,
                    "CalculateOnThisReport": null,
                    "PivotTableLink": null,
                    "NumberFormatOverride": null,
                    "HasOpeningBalanceFlag": false,
                    "OpeningBalanceFlagAppliedName": "",
                    "ToolTip": "\n Is on Inputs.Tax={0.2,,,,,,,} (%)",
                    "Deletable": true,
                    "Comment": "",
                    "HasSwitchSignLine": false,
                    "SwitchSignForReport": false,
                    "MultipleInputValues": {
                      "$type": "System.Collections.Generic.List`1[[ModelMaker.DimensionedArrayValues, ModelMaker]], mscorlib",
                      "$values": [
                        {
                          "$id": "8",
                          "$type": "ModelMaker.DimensionedArrayValues, ModelMaker",
                          "Elements": {
                            "$type": "ModelMakerEngine.MMElements, ModelMakerEngine",
                            "$values": []
                          },
                          "Values": {
                            "$type": "System.Collections.Generic.List`1[[System.Object, mscorlib]], mscorlib",
                            "$values": [
                              0.2,
                              null,
                              null,
                              null,
                              null,
                              null,
                              null,
                              null
                            ]
                          }
                        }
                      ]
                    },
                    "NonPrimaryInput": false,
                    "Max": "NaN",
                    "Min": "NaN",
                    "IsBalanceButNotCorkscrew": false,
                    "IsEditable": true,
                    "IsConstant": true,
                    "UniqueID": "dcabc32b-15ac-4dca-b540-cbba5fb89879",
                    "Dimensions": {
                      "$type": "ModelMakerEngine.MMDimensions, ModelMakerEngine",
                      "$values": []
                    },
                    "EquationOBXInternal": "{0.2,,,,,,,}",
                    "NameOfGroup": "Inputs",
                    "EquationToParse": "{0.2,,,,,,,}",
                    "MostRecentExpectedUnitErrors": null,
                    "Units": {
                      "$id": "9",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Tax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Tax",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10",
              "$type": "ModelMaker.GroupNode, ModelMaker",
              "TabOrHeaderColour": "",
              "Comment": "",
              "NameOfGroup": "Inputs",
              "YPosition": 1,
              "Folded": true,
              "Font": null,
              "Children": {
                "$type": "ModelMaker.GroupNodeChildCollection, ModelMaker",
                "$values": [
                  {
                    "$id": "11",
                    "$type": "ModelMaker.VariableNode, ModelMaker",
                    "RowTotalDependent": null,
                    "PutCalculationOnReport": false,
                    "CalculateOnThisReport": null,
                    "PivotTableLink": null,
                    "NumberFormatOverride": null,
                    "HasOpeningBalanceFlag": false,
                    "OpeningBalanceFlagAppliedName": "",
                    "ToolTip": "\n Is on Inputs.Model Constants=12 (month)",
                    "Deletable": false,
                    "Comment": "",
                    "HasSwitchSignLine": false,
                    "SwitchSignForReport": false,
                    "MultipleInputValues": null,
                    "NonPrimaryInput": false,
                    "Max": "NaN",
                    "Min": "NaN",
                    "IsBalanceButNotCorkscrew": false,
                    "IsEditable": false,
                    "IsConstant": true,
                    "UniqueID": "8333fb39-cee5-4a9a-88c0-5b39b6e1f9da",
                    "Dimensions": {
                      "$type": "ModelMakerEngine.MMDimensions, ModelMakerEngine",
                      "$values": []
                    },
                    "EquationOBXInternal": "12",
                    "NameOfGroup": "Inputs",
                    "EquationToParse": "12",
                    "MostRecentExpectedUnitErrors": null,
                    "Units": {
                      "$id": "12",
                      "$type": "ModelMaker.Unit, ModelMaker",
                      "NumberFormatOverride": null,
                      "MatchAnything": false,
                      "ExternalRepresentation": "month",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Financial year end month",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6,
                    "IsStandardNode": true,
                    "WarnMessage": null,
                    "StandardDescription": null,
                    "HasStandardDescription": false,
                    "HasStandardName": tru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3",
                    "$type": "ModelMaker.VariableNode, ModelMaker",
                    "RowTotalDependent": null,
                    "PutCalculationOnReport": false,
                    "CalculateOnThisReport": null,
                    "PivotTableLink": null,
                    "NumberFormatOverride": null,
                    "HasOpeningBalanceFlag": false,
                    "OpeningBalanceFlagAppliedName": "",
                    "ToolTip": "\n Is on Inputs.Model Constants01/03/2023",
                    "Deletable": false,
                    "Comment": "",
                    "HasSwitchSignLine": false,
                    "SwitchSignForReport": false,
                    "MultipleInputValues": null,
                    "NonPrimaryInput": false,
                    "Max": "NaN",
                    "Min": "NaN",
                    "IsBalanceButNotCorkscrew": false,
                    "IsEditable": false,
                    "IsConstant": true,
                    "UniqueID": "e474f99d-6c1b-49e1-b4fc-cd539c09e55b",
                    "Dimensions": {
                      "$type": "ModelMakerEngine.MMDimensions, ModelMakerEngine",
                      "$values": []
                    },
                    "EquationOBXInternal": "44986",
                    "NameOfGroup": "Inputs",
                    "EquationToParse": "44986",
                    "MostRecentExpectedUnitErrors": null,
                    "Units": {
                      "$id": "14",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Start d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7,
                    "IsStandardNode": true,
                    "WarnMessage": null,
                    "StandardDescription": null,
                    "HasStandardDescription": false,
                    "HasStandardName": tru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5",
                    "$type": "ModelMaker.VariableNode, ModelMaker",
                    "RowTotalDependent": null,
                    "PutCalculationOnReport": false,
                    "CalculateOnThisReport": null,
                    "PivotTableLink": null,
                    "NumberFormatOverride": null,
                    "HasOpeningBalanceFlag": false,
                    "OpeningBalanceFlagAppliedName": "",
                    "ToolTip": "\n Is on Inputs.Model Constants=12 (months)",
                    "Deletable": true,
                    "Comment": "",
                    "HasSwitchSignLine": false,
                    "SwitchSignForReport": false,
                    "MultipleInputValues": null,
                    "NonPrimaryInput": false,
                    "Max": "NaN",
                    "Min": "NaN",
                    "IsBalanceButNotCorkscrew": false,
                    "IsEditable": true,
                    "IsConstant": true,
                    "UniqueID": "1cf15309-b654-42fe-9d53-1813e9bfe23f",
                    "Dimensions": {
                      "$type": "ModelMakerEngine.MMDimensions, ModelMakerEngine",
                      "$values": []
                    },
                    "EquationOBXInternal": "12",
                    "NameOfGroup": "Inputs",
                    "EquationToParse": "12",
                    "MostRecentExpectedUnitErrors": null,
                    "Units": {
                      "$id": "16",
                      "$type": "ModelMaker.Unit, ModelMaker",
                      "NumberFormatOverride": null,
                      "MatchAnything": false,
                      "ExternalRepresentation": "months",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Months per yea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7",
                    "$type": "ModelMaker.VariableNode, ModelMaker",
                    "RowTotalDependent": null,
                    "PutCalculationOnReport": false,
                    "CalculateOnThisReport": null,
                    "PivotTableLink": null,
                    "NumberFormatOverride": null,
                    "HasOpeningBalanceFlag": false,
                    "OpeningBalanceFlagAppliedName": "",
                    "ToolTip": "\n Is on Inputs.Model Constants={1,1,1,1,1,1,1,} (month)",
                    "Deletable": true,
                    "Comment": "",
                    "HasSwitchSignLine": false,
                    "SwitchSignForReport": false,
                    "MultipleInputValues": {
                      "$type": "System.Collections.Generic.List`1[[ModelMaker.DimensionedArrayValues, ModelMaker]], mscorlib",
                      "$values": [
                        {
                          "$id": "18",
                          "$type": "ModelMaker.DimensionedArrayValues, ModelMaker",
                          "Elements": {
                            "$type": "ModelMakerEngine.MMElements, ModelMakerEngine",
                            "$values": []
                          },
                          "Values": {
                            "$type": "System.Collections.Generic.List`1[[System.Object, mscorlib]], mscorlib",
                            "$values": [
                              1.0,
                              1.0,
                              1.0,
                              1.0,
                              1.0,
                              1.0,
                              1.0,
                              null
                            ]
                          }
                        }
                      ]
                    },
                    "NonPrimaryInput": false,
                    "Max": "NaN",
                    "Min": "NaN",
                    "IsBalanceButNotCorkscrew": false,
                    "IsEditable": true,
                    "IsConstant": true,
                    "UniqueID": "1850197a-7073-4f51-b211-87cde98c29b5",
                    "Dimensions": {
                      "$type": "ModelMakerEngine.MMDimensions, ModelMakerEngine",
                      "$values": []
                    },
                    "EquationOBXInternal": "{1,1,1,1,1,1,1,}",
                    "NameOfGroup": "Inputs",
                    "EquationToParse": "{1,1,1,1,1,1,1,}",
                    "MostRecentExpectedUnitErrors": null,
                    "Units": {
                      "$id": "19",
                      "$type": "ModelMaker.Unit, ModelMaker",
                      "NumberFormatOverride": null,
                      "MatchAnything": false,
                      "ExternalRepresentation": "month",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Annual % increase in operating costs escalation frequency",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0",
                    "$type": "ModelMaker.VariableNode, ModelMaker",
                    "RowTotalDependent": null,
                    "PutCalculationOnReport": false,
                    "CalculateOnThisReport": null,
                    "PivotTableLink": null,
                    "NumberFormatOverride": null,
                    "HasOpeningBalanceFlag": false,
                    "OpeningBalanceFlagAppliedName": "",
                    "ToolTip": "\n Is on Inputs.Model Constants=1 (month)",
                    "Deletable": false,
                    "Comment": "",
                    "HasSwitchSignLine": false,
                    "SwitchSignForReport": false,
                    "MultipleInputValues": null,
                    "NonPrimaryInput": false,
                    "Max": "NaN",
                    "Min": "NaN",
                    "IsBalanceButNotCorkscrew": false,
                    "IsEditable": false,
                    "IsConstant": true,
                    "UniqueID": "4589de48-22f9-4e80-b187-72175bc12216",
                    "Dimensions": {
                      "$type": "ModelMakerEngine.MMDimensions, ModelMakerEngine",
                      "$values": []
                    },
                    "EquationOBXInternal": "1",
                    "NameOfGroup": "Inputs",
                    "EquationToParse": "1",
                    "MostRecentExpectedUnitErrors": null,
                    "Units": {
                      "$id": "21",
                      "$type": "ModelMaker.Unit, ModelMaker",
                      "NumberFormatOverride": null,
                      "MatchAnything": false,
                      "ExternalRepresentation": "month",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Months per perio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11,
                    "IsStandardNode": true,
                    "WarnMessage": null,
                    "StandardDescription": null,
                    "HasStandardDescription": false,
                    "HasStandardName": tru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Model Constan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2",
              "$type": "ModelMaker.GroupNode, ModelMaker",
              "TabOrHeaderColour": "",
              "Comment": "",
              "NameOfGroup": "Inputs",
              "YPosition": 2,
              "Folded": true,
              "Font": null,
              "Children": {
                "$type": "ModelMaker.GroupNodeChildCollection, ModelMaker",
                "$values": [
                  {
                    "$id": "23",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24",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c18aeb4b-be0c-46f1-9d6b-f0cc299cd56f",
                    "Dimensions": {
                      "$type": "ModelMakerEngine.MMDimensions, ModelMakerEngine",
                      "$values": []
                    },
                    "EquationOBXInternal": "{0,0,0,0,0,0,0,}",
                    "NameOfGroup": "Inputs.Opening balance sheet",
                    "EquationToParse": "{0,0,0,0,0,0,0,}",
                    "MostRecentExpectedUnitErrors": null,
                    "Units": {
                      "$id": "2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Fixed Asset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6",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27",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68174c6b-1735-42e6-add2-9b0e0f10700b",
                    "Dimensions": {
                      "$type": "ModelMakerEngine.MMDimensions, ModelMakerEngine",
                      "$values": []
                    },
                    "EquationOBXInternal": "{0,0,0,0,0,0,0,}",
                    "NameOfGroup": "Inputs.Opening balance sheet",
                    "EquationToParse": "{0,0,0,0,0,0,0,}",
                    "MostRecentExpectedUnitErrors": null,
                    "Units": {
                      "$id": "2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Debtor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9",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0",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ff39cf6f-a73d-4ae3-be93-0223547c6898",
                    "Dimensions": {
                      "$type": "ModelMakerEngine.MMDimensions, ModelMakerEngine",
                      "$values": []
                    },
                    "EquationOBXInternal": "{0,0,0,0,0,0,0,}",
                    "NameOfGroup": "Inputs.Opening balance sheet",
                    "EquationToParse": "{0,0,0,0,0,0,0,}",
                    "MostRecentExpectedUnitErrors": null,
                    "Units": {
                      "$id": "31",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Creditor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2",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3",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e53a9782-e5ff-4738-914a-a4aa5e256a62",
                    "Dimensions": {
                      "$type": "ModelMakerEngine.MMDimensions, ModelMakerEngine",
                      "$values": []
                    },
                    "EquationOBXInternal": "{0,0,0,0,0,0,0,}",
                    "NameOfGroup": "Inputs.Opening balance sheet",
                    "EquationToParse": "{0,0,0,0,0,0,0,}",
                    "MostRecentExpectedUnitErrors": null,
                    "Units": {
                      "$id": "3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Cash",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5",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6",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cdf1475c-7c99-44a7-ace0-1cdf3508c3d6",
                    "Dimensions": {
                      "$type": "ModelMakerEngine.MMDimensions, ModelMakerEngine",
                      "$values": []
                    },
                    "EquationOBXInternal": "{0,0,0,0,0,0,0,}",
                    "NameOfGroup": "Inputs.Opening balance sheet",
                    "EquationToParse": "{0,0,0,0,0,0,0,}",
                    "MostRecentExpectedUnitErrors": null,
                    "Units": {
                      "$id": "3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Equity",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8",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9",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7d98e39e-764f-4153-9106-ca93b6658df2",
                    "Dimensions": {
                      "$type": "ModelMakerEngine.MMDimensions, ModelMakerEngine",
                      "$values": []
                    },
                    "EquationOBXInternal": "{0,0,0,0,0,0,0,}",
                    "NameOfGroup": "Inputs.Opening balance sheet",
                    "EquationToParse": "{0,0,0,0,0,0,0,}",
                    "MostRecentExpectedUnitErrors": null,
                    "Units": {
                      "$id": "40",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Retained Earning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Opening balance sheet",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41",
              "$type": "ModelMaker.GroupNode, ModelMaker",
              "TabOrHeaderColour": "",
              "Comment": "",
              "NameOfGroup": "Inputs",
              "YPosition": 3,
              "Folded": true,
              "Font": null,
              "Children": {
                "$type": "ModelMaker.GroupNodeChildCollection, ModelMaker",
                "$values": [
                  {
                    "$id": "42",
                    "$type": "ModelMaker.VariableNode, ModelMaker",
                    "RowTotalDependent": null,
                    "PutCalculationOnReport": false,
                    "CalculateOnThisReport": null,
                    "PivotTableLink": null,
                    "NumberFormatOverride": null,
                    "HasOpeningBalanceFlag": false,
                    "OpeningBalanceFlagAppliedName": "",
                    "ToolTip": "\n Is on Inputs.Expense={0.1,,,,,,,} (%)",
                    "Deletable": true,
                    "Comment": "",
                    "HasSwitchSignLine": false,
                    "SwitchSignForReport": false,
                    "MultipleInputValues": {
                      "$type": "System.Collections.Generic.List`1[[ModelMaker.DimensionedArrayValues, ModelMaker]], mscorlib",
                      "$values": [
                        {
                          "$id": "43",
                          "$type": "ModelMaker.DimensionedArrayValues, ModelMaker",
                          "Elements": {
                            "$type": "ModelMakerEngine.MMElements, ModelMakerEngine",
                            "$values": []
                          },
                          "Values": {
                            "$type": "System.Collections.Generic.List`1[[System.Object, mscorlib]], mscorlib",
                            "$values": [
                              0.1,
                              null,
                              null,
                              null,
                              null,
                              null,
                              null,
                              null
                            ]
                          }
                        }
                      ]
                    },
                    "NonPrimaryInput": false,
                    "Max": "NaN",
                    "Min": "NaN",
                    "IsBalanceButNotCorkscrew": false,
                    "IsEditable": true,
                    "IsConstant": true,
                    "UniqueID": "050e0b84-7067-4fff-968d-9726c7845823",
                    "Dimensions": {
                      "$type": "ModelMakerEngine.MMDimensions, ModelMakerEngine",
                      "$values": []
                    },
                    "EquationOBXInternal": "{0.1,,,,,,,}",
                    "NameOfGroup": "Inputs",
                    "EquationToParse": "{0.1,,,,,,,}",
                    "MostRecentExpectedUnitErrors": null,
                    "Units": {
                      "$id": "44",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Cost of Sales as a % of sale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45",
                    "$type": "ModelMaker.VariableNode, ModelMaker",
                    "RowTotalDependent": null,
                    "PutCalculationOnReport": false,
                    "CalculateOnThisReport": null,
                    "PivotTableLink": null,
                    "NumberFormatOverride": null,
                    "HasOpeningBalanceFlag": false,
                    "OpeningBalanceFlagAppliedName": "",
                    "ToolTip": "\n Is on Inputs.Expense={15000,,,,,,,} (GBP)",
                    "Deletable": true,
                    "Comment": "",
                    "HasSwitchSignLine": false,
                    "SwitchSignForReport": false,
                    "MultipleInputValues": {
                      "$type": "System.Collections.Generic.List`1[[ModelMaker.DimensionedArrayValues, ModelMaker]], mscorlib",
                      "$values": [
                        {
                          "$id": "46",
                          "$type": "ModelMaker.DimensionedArrayValues, ModelMaker",
                          "Elements": {
                            "$type": "ModelMakerEngine.MMElements, ModelMakerEngine",
                            "$values": []
                          },
                          "Values": {
                            "$type": "System.Collections.Generic.List`1[[System.Object, mscorlib]], mscorlib",
                            "$values": [
                              15000.0,
                              null,
                              null,
                              null,
                              null,
                              null,
                              null,
                              null
                            ]
                          }
                        }
                      ]
                    },
                    "NonPrimaryInput": false,
                    "Max": "NaN",
                    "Min": "NaN",
                    "IsBalanceButNotCorkscrew": false,
                    "IsEditable": true,
                    "IsConstant": true,
                    "UniqueID": "bad151da-6d56-4c3d-b490-17c95f7db74b",
                    "Dimensions": {
                      "$type": "ModelMakerEngine.MMDimensions, ModelMakerEngine",
                      "$values": []
                    },
                    "EquationOBXInternal": "{15000,,,,,,,}",
                    "NameOfGroup": "Inputs",
                    "EquationToParse": "{15000,,,,,,,}",
                    "MostRecentExpectedUnitErrors": null,
                    "Units": {
                      "$id": "4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Base Operating Cos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48",
                    "$type": "ModelMaker.VariableNode, ModelMaker",
                    "RowTotalDependent": null,
                    "PutCalculationOnReport": false,
                    "CalculateOnThisReport": null,
                    "PivotTableLink": null,
                    "NumberFormatOverride": null,
                    "HasOpeningBalanceFlag": false,
                    "OpeningBalanceFlagAppliedName": "",
                    "ToolTip": "\n Is on Inputs.Expense={1,,,,,,,} (%)",
                    "Deletable": true,
                    "Comment": "",
                    "HasSwitchSignLine": false,
                    "SwitchSignForReport": false,
                    "MultipleInputValues": {
                      "$type": "System.Collections.Generic.List`1[[ModelMaker.DimensionedArrayValues, ModelMaker]], mscorlib",
                      "$values": [
                        {
                          "$id": "49",
                          "$type": "ModelMaker.DimensionedArrayValues, ModelMaker",
                          "Elements": {
                            "$type": "ModelMakerEngine.MMElements, ModelMakerEngine",
                            "$values": []
                          },
                          "Values": {
                            "$type": "System.Collections.Generic.List`1[[System.Object, mscorlib]], mscorlib",
                            "$values": [
                              1.0,
                              null,
                              null,
                              null,
                              null,
                              null,
                              null,
                              null
                            ]
                          }
                        }
                      ]
                    },
                    "NonPrimaryInput": false,
                    "Max": "NaN",
                    "Min": "NaN",
                    "IsBalanceButNotCorkscrew": false,
                    "IsEditable": true,
                    "IsConstant": true,
                    "UniqueID": "bb984f01-9473-490c-b24b-74d92d7a3104",
                    "Dimensions": {
                      "$type": "ModelMakerEngine.MMDimensions, ModelMakerEngine",
                      "$values": []
                    },
                    "EquationOBXInternal": "{1,,,,,,,}",
                    "NameOfGroup": "Time.Annual % increase in operating costs index",
                    "EquationToParse": "{1,,,,,,,}",
                    "MostRecentExpectedUnitErrors": null,
                    "Units": {
                      "$id": "50",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Annual % increase in operating costs annual start escalation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Expens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51",
              "$type": "ModelMaker.GroupNode, ModelMaker",
              "TabOrHeaderColour": "",
              "Comment": "",
              "NameOfGroup": "Inputs",
              "YPosition": 4,
              "Folded": true,
              "Font": null,
              "Children": {
                "$type": "ModelMaker.GroupNodeChildCollection, ModelMaker",
                "$values": [
                  {
                    "$id": "52",
                    "$type": "ModelMaker.VariableNode, ModelMaker",
                    "RowTotalDependent": null,
                    "PutCalculationOnReport": false,
                    "CalculateOnThisReport": null,
                    "PivotTableLink": null,
                    "NumberFormatOverride": null,
                    "HasOpeningBalanceFlag": false,
                    "OpeningBalanceFlagAppliedName": "",
                    "ToolTip": "\n Is on Inputs.Customers={,,,,0.0001,0.00015,0.00023,0.00034,0.00051,0.00076,0.00114,0.00171,0.00256,0.00384,0.00577,0.00865,0.00951,0.01047,0.01151,0.01266,0.01393,0.01532,0.01686,0.01854,0.0204,0.02244,0.02468,0.02715,0.02769,0.02824,0.02881,0.02938,0.02997,0.03057,0.03118,0.03181,0.03244,0.03309,0.03375,0.03443,0.03512,0.03582,0.03654,0.03727,0.03801,0.03877,0.03955,0.04034,0.04115,0.04197,0.04281,0.04366,0.04454,0.04543,0.04634,0.04726,0.04821,0.04917,0.05016,0.05116,} (%)",
                    "Deletable": true,
                    "Comment": "",
                    "HasSwitchSignLine": false,
                    "SwitchSignForReport": false,
                    "MultipleInputValues": {
                      "$type": "System.Collections.Generic.List`1[[ModelMaker.DimensionedArrayValues, ModelMaker]], mscorlib",
                      "$values": [
                        {
                          "$id": "53",
                          "$type": "ModelMaker.DimensionedArrayValues, ModelMaker",
                          "Elements": {
                            "$type": "ModelMakerEngine.MMElements, ModelMakerEngine",
                            "$values": []
                          },
                          "Values": {
                            "$type": "System.Collections.Generic.List`1[[System.Object, mscorlib]], mscorlib",
                            "$values": [
                              "",
                              "",
                              "",
                              "",
                              "0.0001",
                              "0.00015",
                              "0.00023",
                              "0.00034",
                              "0.00051",
                              "0.00076",
                              "0.00114",
                              "0.00171",
                              "0.00256",
                              "0.00384",
                              "0.00577",
                              "0.00865",
                              "0.00951",
                              "0.01047",
                              "0.01151",
                              "0.01266",
                              "0.01393",
                              "0.01532",
                              "0.01686",
                              "0.01854",
                              "0.0204",
                              "0.02244",
                              "0.02468",
                              "0.02715",
                              "0.02769",
                              "0.02824",
                              "0.02881",
                              "0.02938",
                              "0.02997",
                              "0.03057",
                              "0.03118",
                              "0.03181",
                              "0.03244",
                              "0.03309",
                              "0.03375",
                              "0.03443",
                              "0.03512",
                              "0.03582",
                              "0.03654",
                              "0.03727",
                              "0.03801",
                              "0.03877",
                              "0.03955",
                              "0.04034",
                              "0.04115",
                              "0.04197",
                              "0.04281",
                              "0.04366",
                              "0.04454",
                              "0.04543",
                              "0.04634",
                              "0.04726",
                              "0.04821",
                              "0.04917",
                              "0.05016",
                              "0.05116",
                              ""
                            ]
                          }
                        }
                      ]
                    },
                    "NonPrimaryInput": false,
                    "Max": "NaN",
                    "Min": "NaN",
                    "IsBalanceButNotCorkscrew": false,
                    "IsEditable": true,
                    "IsConstant": false,
                    "UniqueID": "8fb4ff93-b0ac-4157-b0e9-2f82dbbc6e1f",
                    "Dimensions": {
                      "$type": "ModelMakerEngine.MMDimensions, ModelMakerEngine",
                      "$values": []
                    },
                    "EquationOBXInternal": "{,,,,0.0001,0.00015,0.00023,0.00034,0.00051,0.00076,0.00114,0.00171,0.00256,0.00384,0.00577,0.00865,0.00951,0.01047,0.01151,0.01266,0.01393,0.01532,0.01686,0.01854,0.0204,0.02244,0.02468,0.02715,0.02769,0.02824,0.02881,0.02938,0.02997,0.03057,0.03118,0.03181,0.03244,0.03309,0.03375,0.03443,0.03512,0.03582,0.03654,0.03727,0.03801,0.03877,0.03955,0.04034,0.04115,0.04197,0.04281,0.04366,0.04454,0.04543,0.04634,0.04726,0.04821,0.04917,0.05016,0.05116,}",
                    "NameOfGroup": "Customers",
                    "EquationToParse": "{,,,,0.0001,0.00015,0.00023,0.00034,0.00051,0.00076,0.00114,0.00171,0.00256,0.00384,0.00577,0.00865,0.00951,0.01047,0.01151,0.01266,0.01393,0.01532,0.01686,0.01854,0.0204,0.02244,0.02468,0.02715,0.02769,0.02824,0.02881,0.02938,0.02997,0.03057,0.03118,0.03181,0.03244,0.03309,0.03375,0.03443,0.03512,0.03582,0.03654,0.03727,0.03801,0.03877,0.03955,0.04034,0.04115,0.04197,0.04281,0.04366,0.04454,0.04543,0.04634,0.04726,0.04821,0.04917,0.05016,0.05116,}",
                    "MostRecentExpectedUnitErrors": null,
                    "Units": {
                      "$id": "54",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Market Penetration %",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5",
                    "$type": "ModelMaker.VariableNode, ModelMaker",
                    "RowTotalDependent": null,
                    "PutCalculationOnReport": false,
                    "CalculateOnThisReport": null,
                    "PivotTableLink": null,
                    "NumberFormatOverride": null,
                    "HasOpeningBalanceFlag": false,
                    "OpeningBalanceFlagAppliedName": "",
                    "ToolTip": "\n Is on Inputs.Customers={141667,,,,,,,} (customers)",
                    "Deletable": true,
                    "Comment": "",
                    "HasSwitchSignLine": false,
                    "SwitchSignForReport": false,
                    "MultipleInputValues": {
                      "$type": "System.Collections.Generic.List`1[[ModelMaker.DimensionedArrayValues, ModelMaker]], mscorlib",
                      "$values": [
                        {
                          "$id": "56",
                          "$type": "ModelMaker.DimensionedArrayValues, ModelMaker",
                          "Elements": {
                            "$type": "ModelMakerEngine.MMElements, ModelMakerEngine",
                            "$values": []
                          },
                          "Values": {
                            "$type": "System.Collections.Generic.List`1[[System.Object, mscorlib]], mscorlib",
                            "$values": [
                              141667.0,
                              null,
                              null,
                              null,
                              null,
                              null,
                              null,
                              null
                            ]
                          }
                        }
                      ]
                    },
                    "NonPrimaryInput": false,
                    "Max": "NaN",
                    "Min": "NaN",
                    "IsBalanceButNotCorkscrew": false,
                    "IsEditable": true,
                    "IsConstant": true,
                    "UniqueID": "2829d19f-df2b-486d-99c1-8ee7f77559f5",
                    "Dimensions": {
                      "$type": "ModelMakerEngine.MMDimensions, ModelMakerEngine",
                      "$values": []
                    },
                    "EquationOBXInternal": "{141667,,,,,,,}",
                    "NameOfGroup": "Customers",
                    "EquationToParse": "{141667,,,,,,,}",
                    "MostRecentExpectedUnitErrors": null,
                    "Units": {
                      "$id": "57",
                      "$type": "ModelMaker.Unit, ModelMaker",
                      "NumberFormatOverride": null,
                      "MatchAnything": false,
                      "ExternalRepresentation": "customers",
                      "ItemsOnTop": {
                        "$type": "System.Collections.Generic.List`1[[System.String, mscorlib]], mscorlib",
                        "$values": [
                          "CUSTOMERS"
                        ]
                      },
                      "ItemsOnBottom": {
                        "$type": "System.Collections.Generic.List`1[[System.String, mscorlib]], mscorlib",
                        "$values": []
                      },
                      "IsCurrency": false,
                      "ContainsSMU": false,
                      "IsDimensionless": false,
                      "InsertRowTotal": true,
                      "IgnoreWhenDeterminingExpectedUnits": false
                    },
                    "Name": "Addressible Market (custome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8",
                    "$type": "ModelMaker.VariableNode, ModelMaker",
                    "RowTotalDependent": null,
                    "PutCalculationOnReport": false,
                    "CalculateOnThisReport": null,
                    "PivotTableLink": null,
                    "NumberFormatOverride": null,
                    "HasOpeningBalanceFlag": false,
                    "OpeningBalanceFlagAppliedName": "",
                    "ToolTip": "\n Is on Inputs.Customers={15,,,,,,,} ()",
                    "Deletable": true,
                    "Comment": "",
                    "HasSwitchSignLine": false,
                    "SwitchSignForReport": false,
                    "MultipleInputValues": {
                      "$type": "System.Collections.Generic.List`1[[ModelMaker.DimensionedArrayValues, ModelMaker]], mscorlib",
                      "$values": [
                        {
                          "$id": "59",
                          "$type": "ModelMaker.DimensionedArrayValues, ModelMaker",
                          "Elements": {
                            "$type": "ModelMakerEngine.MMElements, ModelMakerEngine",
                            "$values": []
                          },
                          "Values": {
                            "$type": "System.Collections.Generic.List`1[[System.Object, mscorlib]], mscorlib",
                            "$values": [
                              15.0,
                              null,
                              null,
                              null,
                              null,
                              null,
                              null,
                              null
                            ]
                          }
                        }
                      ]
                    },
                    "NonPrimaryInput": false,
                    "Max": "NaN",
                    "Min": "NaN",
                    "IsBalanceButNotCorkscrew": false,
                    "IsEditable": true,
                    "IsConstant": true,
                    "UniqueID": "dd7ade34-268d-4e6e-82c9-49eef2aae6bd",
                    "Dimensions": {
                      "$type": "ModelMakerEngine.MMDimensions, ModelMakerEngine",
                      "$values": []
                    },
                    "EquationOBXInternal": "{15,,,,,,,}",
                    "NameOfGroup": "Customers",
                    "EquationToParse": "{15,,,,,,,}",
                    "MostRecentExpectedUnitErrors": null,
                    "Units": {
                      "$ref": "2"
                    },
                    "Name": "Revenue per customer",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Custom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60",
              "$type": "ModelMaker.GroupNode, ModelMaker",
              "TabOrHeaderColour": "",
              "Comment": "",
              "NameOfGroup": "Inputs",
              "YPosition": 5,
              "Folded": true,
              "Font": null,
              "Children": {
                "$type": "ModelMaker.GroupNodeChildCollection, ModelMaker",
                "$values": [
                  {
                    "$id": "61",
                    "$type": "ModelMaker.VariableNode, ModelMaker",
                    "RowTotalDependent": null,
                    "PutCalculationOnReport": false,
                    "CalculateOnThisReport": null,
                    "PivotTableLink": null,
                    "NumberFormatOverride": null,
                    "HasOpeningBalanceFlag": false,
                    "OpeningBalanceFlagAppliedName": "",
                    "ToolTip": "\n Is on Inputs.Assets={,,,,,,,,,,,,,,,,,,,,,,,,,,,,,,,,,,,,,,,,,,,,,,,,,,,,,,,,,,,,} (GBP)\r\nMeaning: Capex",
                    "Deletable": true,
                    "Comment": "",
                    "HasSwitchSignLine": false,
                    "SwitchSignForReport": true,
                    "MultipleInputValues": {
                      "$type": "System.Collections.Generic.List`1[[ModelMaker.DimensionedArrayValues, ModelMaker]], mscorlib",
                      "$values": [
                        {
                          "$id": "62",
                          "$type": "ModelMaker.DimensionedArrayValues, ModelMaker",
                          "Elements": {
                            "$type": "ModelMakerEngine.MMElements, ModelMakerEngine",
                            "$values": []
                          },
                          "Values": {
                            "$type": "System.Collections.Generic.List`1[[System.Object, mscorlib]], mscorlib",
                            "$values": [
                              "",
                              "",
                              "",
                              "",
                              "",
                              "",
                              "",
                              "",
                              "",
                              "",
                              "",
                              "",
                              "",
                              "",
                              "",
                              "",
                              "",
                              "",
                              "",
                              "",
                              "",
                              "",
                              "",
                              "",
                              "",
                              "",
                              "",
                              "",
                              "",
                              "",
                              "",
                              "",
                              "",
                              "",
                              "",
                              "",
                              "",
                              "",
                              "",
                              "",
                              "",
                              "",
                              "",
                              "",
                              "",
                              "",
                              "",
                              "",
                              "",
                              "",
                              "",
                              "",
                              "",
                              "",
                              "",
                              "",
                              "",
                              "",
                              "",
                              "",
                              ""
                            ]
                          }
                        }
                      ]
                    },
                    "NonPrimaryInput": false,
                    "Max": "NaN",
                    "Min": "NaN",
                    "IsBalanceButNotCorkscrew": false,
                    "IsEditable": true,
                    "IsConstant": false,
                    "UniqueID": "b72e57da-c4f7-40ea-99d8-6c6ba92b6f10",
                    "Dimensions": {
                      "$type": "ModelMakerEngine.MMDimensions, ModelMakerEngine",
                      "$values": []
                    },
                    "EquationOBXInternal": "{,,,,,,,,,,,,,,,,,,,,,,,,,,,,,,,,,,,,,,,,,,,,,,,,,,,,,,,,,,,,}",
                    "NameOfGroup": "Unallocated",
                    "EquationToParse": "{,,,,,,,,,,,,,,,,,,,,,,,,,,,,,,,,,,,,,,,,,,,,,,,,,,,,,,,,,,,,}",
                    "MostRecentExpectedUnitErrors": null,
                    "Units": {
                      "$id": "63",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apex",
                    "ReportLines": {
                      "$type": "ModelMaker.UndoableCollection`1[[ModelMakerEngine.IReportLine, ModelMakerEngine]], ModelMaker.Undo",
                      "$values": [
                        {
                          "$id": "64",
                          "$type": "ModelMaker.ReportLine, ModelMaker",
                          "ActualsItemName": null,
                          "ActualsInput": null,
                          "AssociatedSchematicNode": {
                            "$ref": "61"
                          },
                          "OpeningBalanceFlagAppliedName": "",
                          "SumOfAboveIncludesPreviousTotal": false,
                          "LastNameUsed": null,
                          "SwitchSignForReport": true,
                          "IsSumOfAbove": false,
                          "ParentReport": {
                            "$id": "65",
                            "$type": "ModelMaker.Report, ModelMaker",
                            "TimeStep": 8,
                            "YearEndBasis": 1002,
                            "YearEndMonth": 12,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66",
                                  "$type": "ModelMaker.ReportLine, ModelMaker",
                                  "ActualsItemName": null,
                                  "ActualsInput": null,
                                  "AssociatedSchematicNode": {
                                    "$id": "67",
                                    "$type": "ModelMaker.VariableNode, ModelMaker",
                                    "RowTotalDependent": null,
                                    "PutCalculationOnReport": false,
                                    "CalculateOnThisReport": null,
                                    "PivotTableLink": null,
                                    "NumberFormatOverride": null,
                                    "HasOpeningBalanceFlag": false,
                                    "OpeningBalanceFlagAppliedName": "",
                                    "ToolTip": "\n Is on Working capital=DELAY([Revenue], 1,0) (GBP)\r\nMeaning: <Model>.Cash Flow.Cash inflow from operations",
                                    "Deletable": true,
                                    "Comment": "",
                                    "HasSwitchSignLine": false,
                                    "SwitchSignForReport": false,
                                    "MultipleInputValues": null,
                                    "NonPrimaryInput": false,
                                    "Max": "NaN",
                                    "Min": "NaN",
                                    "IsBalanceButNotCorkscrew": false,
                                    "IsEditable": true,
                                    "IsConstant": false,
                                    "UniqueID": "d21b7b61-c61a-460c-88e9-43adb889747e",
                                    "Dimensions": {
                                      "$type": "ModelMakerEngine.MMDimensions, ModelMakerEngine",
                                      "$values": []
                                    },
                                    "EquationOBXInternal": "DELAY([Revenue], 1,0)",
                                    "NameOfGroup": "Unallocated",
                                    "EquationToParse": "DELAY([Revenue], 1,0)",
                                    "MostRecentExpectedUnitErrors": null,
                                    "Units": {
                                      "$id": "68",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"Cash income",
                                    "ReportLines": {
                                      "$type": "ModelMaker.UndoableCollection`1[[ModelMakerEngine.IReportLine, ModelMakerEngine]], ModelMaker.Undo",
                                      "$values": [
                                        {
                                          "$ref": "66"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"$id": "69",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
                                        "$id": "70",
                                        "$type": "ModelMaker.NodeMeaning, ModelMaker",
                                        "IsAbstract": true,
                                        "SubMeanings": {
                                          "$type": "System.Collections.Generic.List`1[[ModelMakerEngine.INodeMeaning, ModelMakerEngine]], mscorlib",
                                          "$values": [
                                            null,
                                            {
                                              "$id": "71",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 outflow from operations"
                                            },
                                            {
                                              "$id": "72",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cashflow"
                                            },
                                            {
                                              "$id": "73",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"CFADS"
                                            },
                                            {
                                              "$id": "74",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paid"
                                            },
                                            {
                                              "$id": "75",
                                              "$type": "ModelMaker.NodeMeaning, ModelMaker",
                                              "IsAbstract": false,
                                              "SubMeanings": {
                                                "$type": "System.Collections.Generic.List`1[[ModelMakerEngine.INodeMeaning, ModelMakerEngine]], mscorlib",
                                                "$values": [
                                                  {
                                                    "$id": "76",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interest paid"
                                                  },
                                                  {
                                                    "$id": "77",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interest paid"
                                                  },
                                                  {
                                                    "$id": "78",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interest paid"
                                                  }
                                                ]
                                              },
                                              "Synonyms": {
                                                "$type": "System.Collections.Generic.List`1[[ModelMakerEngine.INodeMeaning, ModelMakerEngine]], mscorlib",
                                                "$values": []
                                              },
                                              "Parent": null,
                                              "Name": "Interest paid"
                                            },
                                            {
                                              "$id": "79",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"Cashflow available for dividends"
                                            },
                                            {
                                              "$id": "80",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"Capex"
                                            },
                                            {
                                              "$id": "81",
                                              "$type": "ModelMaker.NodeMeaning, ModelMaker",
                                              "IsAbstract": false,
                                              "SubMeanings": {
                                                "$type": "System.Collections.Generic.List`1[[ModelMakerEngine.INodeMeaning, ModelMakerEngine]], mscorlib",
                                                "$values": [
                                                  {
                                                    "$id": "82",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drawdown"
                                                  },
                                                  {
                                                    "$id": "83",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drawdown"
                                                  },
                                                  {
                                                    "$id": "84",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drawdown"
                                                  }
                                                ]
                                              },
                                              "Synonyms": {
                                                "$type": "System.Collections.Generic.List`1[[ModelMakerEngine.INodeMeaning, ModelMakerEngine]], mscorlib",
                                                "$values": []
                                              },
                                              "Parent": null,
                                              "Name": "Drawdowns"
                                            },
                                            {
                                              "$id": "85",
                                              "$type": "ModelMaker.NodeMeaning, ModelMaker",
                                              "IsAbstract": false,
                                              "SubMeanings": {
                                                "$type": "System.Collections.Generic.List`1[[ModelMakerEngine.INodeMeaning, ModelMakerEngine]], mscorlib",
                                                "$values": [
                                                  {
                                                    "$id": "86",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repayment"
                                                  },
                                                  {
                                                    "$id": "87",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repayment"
                                                  },
                                                  {
                                                    "$id": "88",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repayment"
                                                  }
                                                ]
                                              },
                                              "Synonyms": {
                                                "$type": "System.Collections.Generic.List`1[[ModelMakerEngine.INodeMeaning, ModelMakerEngine]], mscorlib",
                                                "$values": []
                                              },
                                              "Parent": null,
                                              "Name": "Debt repayment"
                                            },
                                            null,
                                            null,
                                            null,
                                            null,
                                            null,
                                            null,
                                            null,
                                            null,
                                            {
                                              "$ref": "69"
                                            }
                                          ]
                                        },
                                        "Synonyms": {
                                          "$type": "System.Collections.Generic.List`1[[ModelMakerEngine.INodeMeaning, ModelMakerEngine]], mscorlib",
                                          "$values": []
                                        },
                                        "Parent": {
                                          "$id": "89",
                                          "$type": "ModelMaker.NodeMeaning, ModelMaker",
                                          "IsAbstract": true,
                                          "SubMeanings": {
                                            "$type": "System.Collections.Generic.List`1[[ModelMakerEngine.INodeMeaning, ModelMakerEngine]], mscorlib",
                                            "$values": [
                                              {
                                                "$id": "90",
                                                "$type": "ModelMaker.NodeMeaning, ModelMaker",
                                                "IsAbstract": true,
                                                "SubMeanings": {
                                                  "$type": "System.Collections.Generic.List`1[[ModelMakerEngine.INodeMeaning, ModelMakerEngine]], mscorlib",
                                                  "$values": [
                                                    {
                                                      "$id": "91",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after tax"
                                                    },
                                                    {
                                                      "$id": "92",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before tax"
                                                    },
                                                    {
                                                      "$id": "93",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payable"
                                                    },
                                                    {
                                                      "$id": "94",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"EBITDA"
                                                    },
                                                    {
                                                      "$id": "95",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
                                                    },
                                                    {
                                                      "$id": "96",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"Depreciation"
                                                    },
                                                    {
                                                      "$id": "97",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"Revenue"
                                                    },
                                                    {
                                                      "$id": "98",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"Cost of sales"
                                                    },
                                                    {
                                                      "$id": "99",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"Operating costs"
                                                    },
                                                    {
                                                      "$id": "100",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"Interest payable"
                                                    },
                                                    {
                                                      "$id": "101",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"Dividends payable"
                                                    }
                                                  ]
                                                },
                                                "Synonyms": {
                                                  "$type": "System.Collections.Generic.List`1[[ModelMakerEngine.INodeMeaning, ModelMakerEngine]], mscorlib",
                                                  "$values": []
                                                },
                                                "Parent": null,
                                                "Name": "Profit & Loss"
                                              },
                                              {
                                                "$id": "102",
                                                "$type": "ModelMaker.NodeMeaning, ModelMaker",
                                                "IsAbstract": true,
                                                "SubMeanings": {
                                                  "$type": "System.Collections.Generic.List`1[[ModelMakerEngine.INodeMeaning, ModelMakerEngine]], mscorlib",
                                                  "$values": [
                                                    {
                                                      "$id": "103",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assets"
                                                    },
                                                    {
                                                      "$id": "104",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liabilities"
                                                    },
                                                    {
                                                      "$id": "105",
                                                      "$type": "ModelMaker.NodeMeaning, ModelMaker",
                                                      "IsAbstract": false,
                                                      "SubMeanings": {
                                                        "$type": "System.Collections.Generic.List`1[[ModelMakerEngine.INodeMeaning, ModelMakerEngine]], mscorlib",
                                                        "$values": [
                                                          {
                                                            "$id": "106",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"Tangible Assets"
                                                          },
                                                          {
                                                            "$id": "107",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"Intangible Assets"
                                                          }
                                                        ]
                                                      },
                                                      "Synonyms": {
                                                        "$type": "System.Collections.Generic.List`1[[ModelMakerEngine.INodeMeaning, ModelMakerEngine]], mscorlib",
                                                        "$values": []
                                                      },
                                                      "Parent": null,
                                                      "Name": "Fixed Assets"
                                                    },
                                                    {
                                                      "$id": "108",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"Current assets"
                                                    },
                                                    {
                                                      "$id": "109",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"Loans"
                                                    },
                                                    {
                                                      "$id": "110",
                                                      "$type": "ModelMaker.NodeMeaning, ModelMaker",
                                                      "IsAbstract": false,
                                                      "SubMeanings": {
                                                        "$type": "System.Collections.Generic.List`1[[ModelMakerEngine.INodeMeaning, ModelMakerEngine]], mscorlib",
                                                        "$values": [
                                                          {
                                                            "$id": "111",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creditors"
                                                          },
                                                          {
                                                            "$id": "112",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creditors"
                                                          }
                                                        ]
                                                      },
                                                      "Synonyms": {
                                                        "$type": "System.Collections.Generic.List`1[[ModelMakerEngine.INodeMeaning, ModelMakerEngine]], mscorlib",
                                                        "$values": []
                                                      },
                                                      "Parent": null,
                                                      "Name": "Creditors"
                                                    },
                                                    {
                                                      "$id": "113",
                                                      "$type": "ModelMaker.NodeMeaning, ModelMaker",
                                                      "IsAbstract": false,
                                                      "SubMeanings": {
                                                        "$type": "System.Collections.Generic.List`1[[ModelMakerEngine.INodeMeaning, ModelMakerEngine]], mscorlib",
                                                        "$values": [
                                                          {
                                                            "$id": "114",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debtors"
                                                          },
                                                          {
                                                            "$id": "115",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debtors"
                                                          }
                                                        ]
                                                      },
                                                      "Synonyms": {
                                                        "$type": "System.Collections.Generic.List`1[[ModelMakerEngine.INodeMeaning, ModelMakerEngine]], mscorlib",
                                                        "$values": []
                                                      },
                                                      "Parent": null,
                                                      "Name": "Debtors"
                                                    },
                                                    {
                                                      "$id": "116",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
                                                    },
                                                    {
                                                      "$id": "117",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"Retained profits"
                                                    },
                                                    {
                                                      "$id": "118",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"Shareholders' funds"
                                                    },
                                                    {
                                                      "$id": "119",
                                                      "$type": "ModelMaker.NodeMeaning, ModelMaker",
                                                      "IsAbstract": false,
                                                      "SubMeanings": {
                                                        "$type": "System.Collections.Generic.List`1[[ModelMakerEngine.INodeMeaning, ModelMakerEngine]], mscorlib",
                                                        "$values": [
                                                          {
                                                            "$id": "120",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"Common equity"
                                                          },
                                                          {
                                                            "$id": "121",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"Preference shares"
                                                          }
                                                        ]
                                                      },
                                                      "Synonyms": {
                                                        "$type": "System.Collections.Generic.List`1[[ModelMakerEngine.INodeMeaning, ModelMakerEngine]], mscorlib",
                                                        "$values": []
                                                      },
                                                      "Parent": null,
                                                      "Name": "Equity"
                                                    },
                                                    {
                                                      "$id": "122",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"Disposals"
                                                    }
                                                  ]
                                                },
                                                "Synonyms": {
                                                  "$type": "System.Collections.Generic.List`1[[ModelMakerEngine.INodeMeaning, ModelMakerEngine]], mscorlib",
                                                  "$values": []
                                                },
                                                "Parent": null,
                                                "Name": "Balance Sheet"
                                              },
                                              null,
                                              {
                                                "$id": "123",
                                                "$type": "ModelMaker.NodeMeaning, ModelMaker",
                                                "IsAbstract": true,
                                                "SubMeanings": {
                                                  "$type": "System.Collections.Generic.List`1[[ModelMakerEngine.INodeMeaning, ModelMakerEngine]], mscorlib",
                                                  "$values": [
                                                    {
                                                      "$id": "124",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"Construction cost"
                                                    },
                                                    {
                                                      "$id": "125",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"Debt size"
                                                    },
                                                    {
                                                      "$id": "126",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"Construction period flag"
                                                    },
                                                    {
                                                      "$id": "127",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"Operational period flag"
                                                    },
                                                    {
                                                      "$id": "128",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"Last operational period flag"
                                                    },
                                                    {
                                                      "$id": "129",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"First operational period flag"
                                                    },
                                                    {
                                                      "$id": "130",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"Financial close date"
                                                    },
                                                    {
                                                      "$id": "131",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"Financial close flag"
                                                    }
                                                  ]
                                                },
                                                "Synonyms": {
                                                  "$type": "System.Collections.Generic.List`1[[ModelMakerEngine.INodeMeaning, ModelMakerEngine]], mscorlib",
                                                  "$values": []
                                                },
                                                "Parent": null,
                                                "Name": "Project finance"
                                              },
                                              null,
                                              null,
                                              null,
                                              null,
                                              null,
                                              null,
                                              null,
                                              null,
                                              {
                                                "$ref": "70"
                                              }
                                            ]
                                          },
                                          "Synonyms": {
                                            "$type": "System.Collections.Generic.List`1[[ModelMakerEngine.INodeMeaning, ModelMakerEngine]], mscorlib",
                                            "$values": []
                                          },
                                          "Parent": null,
                                          "Name": "<Model>"
                                        },
                                        "Name": "Cash Flow"
                                      },
                                      "Name": "Cash inflow from operations"
                                    },
                                    "HasStandardDescription": true,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"65"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"132",
                                  "$type": "ModelMaker.ReportLine, ModelMaker",
                                  "ActualsItemName": null,
                                  "ActualsInput": null,
                                  "AssociatedSchematicNode": {
                                    "$id": "133",
                                    "$type": "ModelMaker.VariableNode, ModelMaker",
                                    "RowTotalDependent": null,
                                    "PutCalculationOnReport": false,
                                    "CalculateOnThisReport": null,
                                    "PivotTableLink": null,
                                    "NumberFormatOverride": null,
                                    "HasOpeningBalanceFlag": false,
                                    "OpeningBalanceFlagAppliedName": "",
                                    "ToolTip": "\n Is on Working capital=DELAY([Cost of sales], 1,0) + DELAY([Operating cost], 1,0) (GBP)\r\nMeaning: Cash outflow from operations",
                                    "Deletable": true,
                                    "Comment": "",
                                    "HasSwitchSignLine": true,
                                    "SwitchSignForReport": true,
                                    "MultipleInputValues": null,
                                    "NonPrimaryInput": false,
                                    "Max": "NaN",
                                    "Min": "NaN",
                                    "IsBalanceButNotCorkscrew": false,
                                    "IsEditable": true,
                                    "IsConstant": false,
                                    "UniqueID": "0d008309-09e8-4661-84c5-c65bf5632515",
                                    "Dimensions": {
                                      "$type": "ModelMakerEngine.MMDimensions, ModelMakerEngine",
                                      "$values": []
                                    },
                                    "EquationOBXInternal": "DELAY([Cost of sales], 1,0) + DELAY([Operating cost], 1,0)",
                                    "NameOfGroup": "Unallocated",
                                    "EquationToParse": "DELAY([Cost of sales], 1,0) + DELAY([Operating cost], 1,0)",
                                    "MostRecentExpectedUnitErrors": null,
                                    "Units": {
                                      "$id": "134",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"Cash outflow from operations",
                                    "ReportLines": {
                                      "$type": "ModelMaker.UndoableCollection`1[[ModelMakerEngine.IReportLine, ModelMakerEngine]], ModelMaker.Undo",
                                      "$values": [
                                        {
                                          "$ref": "132"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"71"
                                    },
                                    "HasStandardDescription": true,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"65"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"135",
                                  "$type": "ModelMaker.ReportLine, ModelMaker",
                                  "ActualsItemName": null,
                                  "ActualsInput": null,
                                  "AssociatedSchematicNode": {
                                    "$id": "136",
                                    "$type": "ModelMaker.VariableNode, ModelMaker",
                                    "RowTotalDependent": null,
                                    "PutCalculationOnReport": false,
                                    "CalculateOnThisReport": null,
                                    "PivotTableLink": null,
                                    "NumberFormatOverride": null,
                                    "HasOpeningBalanceFlag": false,
                                    "OpeningBalanceFlagAppliedName": "",
                                    "ToolTip": "\n Is on Financials=IF([Profit before tax]>0,[Profit before tax]*[Tax rate],0) (GBP)\r\nMeaning: Tax payable",
                                    "Deletable": true,
                                    "Comment": "",
                                    "HasSwitchSignLine": true,
                                    "SwitchSignForReport": true,
                                    "MultipleInputValues": null,
                                    "NonPrimaryInput": false,
                                    "Max": "NaN",
                                    "Min": "NaN",
                                    "IsBalanceButNotCorkscrew": false,
                                    "IsEditable": true,
                                    "IsConstant": false,
                                    "UniqueID": "0c892eae-69c4-43c1-b040-f896c2b9f4ab",
                                    "Dimensions": {
                                      "$type": "ModelMakerEngine.MMDimensions, ModelMakerEngine",
                                      "$values": []
                                    },
                                    "EquationOBXInternal": "IF([Profit before tax]>0,[Profit before tax]*[Tax rate],0)",
                                    "NameOfGroup": "Financials",
                                    "EquationToParse": "IF([Profit before tax]>0,[Profit before tax]*[Tax rate],0)",
                                    "MostRecentExpectedUnitErrors": null,
                                    "Units": {
                                      "$id": "137",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"Tax payable",
                                    "ReportLines": {
                                      "$type": "ModelMaker.UndoableCollection`1[[ModelMakerEngine.IReportLine, ModelMakerEngine]], ModelMaker.Undo",
                                      "$values": [
                                        {
                                          "$id": "138",
                                          "$type": "ModelMaker.ReportLine, ModelMaker",
                                          "ActualsItemName": null,
                                          "ActualsInput": null,
                                          "AssociatedSchematicNode": {
                                            "$ref": "136"
                                          },
                                          "OpeningBalanceFlagAppliedName": "",
                                          "SumOfAboveIncludesPreviousTotal": false,
                                          "LastNameUsed": null,
                                          "SwitchSignForReport": true,
                                          "IsSumOfAbove": false,
                                          "ParentReport": {
                                            "$id": "139",
                                            "$type": "ModelMaker.Report, ModelMaker",
                                            "TimeStep": 8,
                                            "YearEndBasis": 1002,
                                            "YearEndMonth": 12,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"140",
                                                  "$type": "ModelMaker.ReportLine, ModelMaker",
                                                  "ActualsItemName": null,
                                                  "ActualsInput": null,
                                                  "AssociatedSchematicNode": {
                                                    "$id": "141",
                                                    "$type": "ModelMaker.VariableNode, ModelMaker",
                                                    "RowTotalDependent": null,
                                                    "PutCalculationOnReport": false,
                                                    "CalculateOnThisReport": null,
                                                    "PivotTableLink": null,
                                                    "NumberFormatOverride": null,
                                                    "HasOpeningBalanceFlag": false,
                                                    "OpeningBalanceFlagAppliedName": "",
                                                    "ToolTip": "\n Is on Customers=[Customers] * [Revenue per customer] (GBP)\r\nMeaning: Revenue",
                                                    "Deletable": true,
                                                    "Comment": "",
                                                    "HasSwitchSignLine": false,
                                                    "SwitchSignForReport": false,
                                                    "MultipleInputValues": null,
                                                    "NonPrimaryInput": false,
                                                    "Max": "NaN",
                                                    "Min": "NaN",
                                                    "IsBalanceButNotCorkscrew": false,
                                                    "IsEditable": true,
                                                    "IsConstant": false,
                                                    "UniqueID": "fa992c2d-762b-45b6-ba97-8fb83168ce5c",
                                                    "Dimensions": {
                                                      "$type": "ModelMakerEngine.MMDimensions, ModelMakerEngine",
                                                      "$values": []
                                                    },
                                                    "EquationOBXInternal": "[Customers] * [Revenue per customer]",
                                                    "NameOfGroup": "Unallocated",
                                                    "EquationToParse": "[Customers] * [Revenue per customer]",
                                                    "MostRecentExpectedUnitErrors": null,
                                                    "Units": {
                                                      "$id": "142",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"Revenue",
                                                    "ReportLines": {
                                                      "$type": "ModelMaker.UndoableCollection`1[[ModelMakerEngine.IReportLine, ModelMakerEngine]], ModelMaker.Undo",
                                                      "$values": [
                                                        {
                                                          "$ref": "140"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"$id": "143",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"Revenue"
                                                    },
                                                    "HasStandardDescription": true,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"139"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"144",
                                                  "$type": "ModelMaker.ReportLine, ModelMaker",
                                                  "ActualsItemName": null,
                                                  "ActualsInput": null,
                                                  "AssociatedSchematicNode": {
                                                    "$id": "145",
                                                    "$type": "ModelMaker.VariableNode, ModelMaker",
                                                    "RowTotalDependent": null,
                                                    "PutCalculationOnReport": false,
                                                    "CalculateOnThisReport": null,
                                                    "PivotTableLink": null,
                                                    "NumberFormatOverride": null,
                                                    "HasOpeningBalanceFlag": false,
                                                    "OpeningBalanceFlagAppliedName": "",
                                                    "ToolTip": "\n Is on Expense=[Revenue] * [Cost of Sales as a % of sales] (GBP)\r\nMeaning: <Model>.Profit & Loss.Cost of sales",
                                                    "Deletable": true,
                                                    "Comment": "",
                                                    "HasSwitchSignLine": true,
                                                    "SwitchSignForReport": true,
                                                    "MultipleInputValues": null,
                                                    "NonPrimaryInput": false,
                                                    "Max": "NaN",
                                                    "Min": "NaN",
                                                    "IsBalanceButNotCorkscrew": false,
                                                    "IsEditable": true,
                                                    "IsConstant": false,
                                                    "UniqueID": "75b7ad4c-26b0-4741-8cc0-ed9b2b7c9365",
                                                    "Dimensions": {
                                                      "$type": "ModelMakerEngine.MMDimensions, ModelMakerEngine",
                                                      "$values": []
                                                    },
                                                    "EquationOBXInternal": "[Revenue] * [Cost of Sales as a % of sales]",
                                                    "NameOfGroup": "Unallocated",
                                                    "EquationToParse": "[Revenue] * [Cost of Sales as a % of sales]",
                                                    "MostRecentExpectedUnitErrors": null,
                                                    "Units": {
                                                      "$id": "146",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"Cost of sales",
                                                    "ReportLines": {
                                                      "$type": "ModelMaker.UndoableCollection`1[[ModelMakerEngine.IReportLine, ModelMakerEngine]], ModelMaker.Undo",
                                                      "$values": [
                                                        {
                                                          "$ref": "144"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"$id": "147",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
                                                        "$id": "148",
                                                        "$type": "ModelMaker.NodeMeaning, ModelMaker",
                                                        "IsAbstract": true,
                                                        "SubMeanings": {
                                                          "$type": "System.Collections.Generic.List`1[[ModelMakerEngine.INodeMeaning, ModelMakerEngine]], mscorlib",
                                                          "$values": [
                                                            {
                                                              "$id": "149",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after tax"
                                                            },
                                                            {
                                                              "$id": "150",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before tax"
                                                            },
                                                            {
                                                              "$id": "151",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payable"
                                                            },
                                                            {
                                                              "$id": "152",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"EBITDA"
                                                            },
                                                            {
                                                              "$id": "153",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
                                                            },
                                                            {
                                                              "$id": "154",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"Depreciation"
                                                            },
                                                            {
                                                              "$ref": "143"
                                                            },
                                                            null,
                                                            {
                                                              "$id": "155",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"Operating costs"
                                                            },
                                                            {
                                                              "$id": "156",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"Interest payable"
                                                            },
                                                            {
                                                              "$id": "157",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"Dividends payable"
                                                            },
                                                            null,
                                                            null,
                                                            null,
                                                            null,
                                                            null,
                                                            null,
                                                            null,
                                                            null,
                                                            null,
                                                            {
                                                              "$ref": "147"
                                                            }
                                                          ]
                                                        },
                                                        "Synonyms": {
                                                          "$type": "System.Collections.Generic.List`1[[ModelMakerEngine.INodeMeaning, ModelMakerEngine]], mscorlib",
                                                          "$values": []
                                                        },
                                                        "Parent": {
                                                          "$id": "158",
                                                          "$type": "ModelMaker.NodeMeaning, ModelMaker",
                                                          "IsAbstract": true,
                                                          "SubMeanings": {
                                                            "$type": "System.Collections.Generic.List`1[[ModelMakerEngine.INodeMeaning, ModelMakerEngine]], mscorlib",
                                                            "$values": [
                                                              null,
                                                              {
                                                                "$id": "159",
                                                                "$type": "ModelMaker.NodeMeaning, ModelMaker",
                                                                "IsAbstract": true,
                                                                "SubMeanings": {
                                                                  "$type": "System.Collections.Generic.List`1[[ModelMakerEngine.INodeMeaning, ModelMakerEngine]], mscorlib",
                                                                  "$values": [
                                                                    {
                                                                      "$id": "160",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assets"
                                                                    },
                                                                    {
                                                                      "$id": "161",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liabilities"
                                                                    },
                                                                    {
                                                                      "$id": "162",
                                                                      "$type": "ModelMaker.NodeMeaning, ModelMaker",
                                                                      "IsAbstract": false,
                                                                      "SubMeanings": {
                                                                        "$type": "System.Collections.Generic.List`1[[ModelMakerEngine.INodeMeaning, ModelMakerEngine]], mscorlib",
                                                                        "$values": [
                                                                          {
                                                                            "$id": "163",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"Tangible Assets"
                                                                          },
                                                                          {
                                                                            "$id": "164",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"Intangible Assets"
                                                                          }
                                                                        ]
                                                                      },
                                                                      "Synonyms": {
                                                                        "$type": "System.Collections.Generic.List`1[[ModelMakerEngine.INodeMeaning, ModelMakerEngine]], mscorlib",
                                                                        "$values": []
                                                                      },
                                                                      "Parent": null,
                                                                      "Name": "Fixed Assets"
                                                                    },
                                                                    {
                                                                      "$id": "165",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"Current assets"
                                                                    },
                                                                    {
                                                                      "$id": "166",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"Loans"
                                                                    },
                                                                    {
                                                                      "$id": "167",
                                                                      "$type": "ModelMaker.NodeMeaning, ModelMaker",
                                                                      "IsAbstract": false,
                                                                      "SubMeanings": {
                                                                        "$type": "System.Collections.Generic.List`1[[ModelMakerEngine.INodeMeaning, ModelMakerEngine]], mscorlib",
                                                                        "$values": [
                                                                          {
                                                                            "$id": "168",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creditors"
                                                                          },
                                                                          {
                                                                            "$id": "169",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creditors"
                                                                          }
                                                                        ]
                                                                      },
                                                                      "Synonyms": {
                                                                        "$type": "System.Collections.Generic.List`1[[ModelMakerEngine.INodeMeaning, ModelMakerEngine]], mscorlib",
                                                                        "$values": []
                                                                      },
                                                                      "Parent": null,
                                                                      "Name": "Creditors"
                                                                    },
                                                                    {
                                                                      "$id": "170",
                                                                      "$type": "ModelMaker.NodeMeaning, ModelMaker",
                                                                      "IsAbstract": false,
                                                                      "SubMeanings": {
                                                                        "$type": "System.Collections.Generic.List`1[[ModelMakerEngine.INodeMeaning, ModelMakerEngine]], mscorlib",
                                                                        "$values": [
                                                                          {
                                                                            "$id": "171",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debtors"
                                                                          },
                                                                          {
                                                                            "$id": "172",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debtors"
                                                                          }
                                                                        ]
                                                                      },
                                                                      "Synonyms": {
                                                                        "$type": "System.Collections.Generic.List`1[[ModelMakerEngine.INodeMeaning, ModelMakerEngine]], mscorlib",
                                                                        "$values": []
                                                                      },
                                                                      "Parent": null,
                                                                      "Name": "Debtors"
                                                                    },
                                                                    {
                                                                      "$id": "173",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
                                                                    },
                                                                    {
                                                                      "$id": "174",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"Retained profits"
                                                                    },
                                                                    {
                                                                      "$id": "175",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"Shareholders' funds"
                                                                    },
                                                                    {
                                                                      "$id": "176",
                                                                      "$type": "ModelMaker.NodeMeaning, ModelMaker",
                                                                      "IsAbstract": false,
                                                                      "SubMeanings": {
                                                                        "$type": "System.Collections.Generic.List`1[[ModelMakerEngine.INodeMeaning, ModelMakerEngine]], mscorlib",
                                                                        "$values": [
                                                                          {
                                                                            "$id": "177",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"Common equity"
                                                                          },
                                                                          {
                                                                            "$id": "178",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"Preference shares"
                                                                          }
                                                                        ]
                                                                      },
                                                                      "Synonyms": {
                                                                        "$type": "System.Collections.Generic.List`1[[ModelMakerEngine.INodeMeaning, ModelMakerEngine]], mscorlib",
                                                                        "$values": []
                                                                      },
                                                                      "Parent": null,
                                                                      "Name": "Equity"
                                                                    }
                                                                  ]
                                                                },
                                                                "Synonyms": {
                                                                  "$type": "System.Collections.Generic.List`1[[ModelMakerEngine.INodeMeaning, ModelMakerEngine]], mscorlib",
                                                                  "$values": []
                                                                },
                                                                "Parent": null,
                                                                "Name": "Balance Sheet"
                                                              },
                                                              {
                                                                "$id": "179",
                                                                "$type": "ModelMaker.NodeMeaning, ModelMaker",
                                                                "IsAbstract": true,
                                                                "SubMeanings": {
                                                                  "$type": "System.Collections.Generic.List`1[[ModelMakerEngine.INodeMeaning, ModelMakerEngine]], mscorlib",
                                                                  "$values": [
                                                                    {
                                                                      "$id": "180",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cashflow"
                                                                    },
                                                                    {
                                                                      "$id": "181",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"CFADS"
                                                                    },
                                                                    {
                                                                      "$id": "182",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paid"
                                                                    },
                                                                    {
                                                                      "$id": "183",
                                                                      "$type": "ModelMaker.NodeMeaning, ModelMaker",
                                                                      "IsAbstract": false,
                                                                      "SubMeanings": {
                                                                        "$type": "System.Collections.Generic.List`1[[ModelMakerEngine.INodeMeaning, ModelMakerEngine]], mscorlib",
                                                                        "$values": [
                                                                          {
                                                                            "$id": "184",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interest paid"
                                                                          },
                                                                          {
                                                                            "$id": "185",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interest paid"
                                                                          },
                                                                          {
                                                                            "$id": "186",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interest paid"
                                                                          }
                                                                        ]
                                                                      },
                                                                      "Synonyms": {
                                                                        "$type": "System.Collections.Generic.List`1[[ModelMakerEngine.INodeMeaning, ModelMakerEngine]], mscorlib",
                                                                        "$values": []
                                                                      },
                                                                      "Parent": null,
                                                                      "Name": "Interest paid"
                                                                    },
                                                                    {
                                                                      "$id": "187",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"Cashflow available for dividends"
                                                                    },
                                                                    {
                                                                      "$id": "188",
                                                                      "$type": "ModelMaker.NodeMeaning, ModelMaker",
                                                                      "IsAbstract": false,
                                                                      "SubMeanings": {
                                                                        "$type": "System.Collections.Generic.List`1[[ModelMakerEngine.INodeMeaning, ModelMakerEngine]], mscorlib",
                                                                        "$values": [
                                                                          {
                                                                            "$id": "189",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repayment"
                                                                          },
                                                                          {
                                                                            "$id": "190",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repayment"
                                                                          },
                                                                          {
                                                                            "$id": "191",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repayment"
                                                                          }
                                                                        ]
                                                                      },
                                                                      "Synonyms": {
                                                                        "$type": "System.Collections.Generic.List`1[[ModelMakerEngine.INodeMeaning, ModelMakerEngine]], mscorlib",
                                                                        "$values": []
                                                                      },
                                                                      "Parent": null,
                                                                      "Name": "Debt repayment"
                                                                    }
                                                                  ]
                                                                },
                                                                "Synonyms": {
                                                                  "$type": "System.Collections.Generic.List`1[[ModelMakerEngine.INodeMeaning, ModelMakerEngine]], mscorlib",
                                                                  "$values": []
                                                                },
                                                                "Parent": null,
                                                                "Name": "Cash Flow"
                                                              },
                                                              null,
                                                              null,
                                                              null,
                                                              null,
                                                              null,
                                                              null,
                                                              null,
                                                              null,
                                                              null,
                                                              {
                                                                "$ref": "148"
                                                              }
                                                            ]
                                                          },
                                                          "Synonyms": {
                                                            "$type": "System.Collections.Generic.List`1[[ModelMakerEngine.INodeMeaning, ModelMakerEngine]], mscorlib",
                                                            "$values": []
                                                          },
                                                          "Parent": null,
                                                          "Name": "<Model>"
                                                        },
                                                        "Name": "Profit & Loss"
                                                      },
                                                      "Name": "Cost of sales"
                                                    },
                                                    "HasStandardDescription": true,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"139"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"192",
                                                  "$type": "ModelMaker.ReportLine, ModelMaker",
                                                  "ActualsItemName": null,
                                                  "ActualsInput": null,
                                                  "AssociatedSchematicNode": {
                                                    "$id": "193",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"62149add-81c7-423c-a8cb-0bbff0559f00",
                                                    "Dimensions": {
                                                      "$type": "ModelMakerEngine.MMDimensions, ModelMakerEngine",
                                                      "$values": []
                                                    },
                                                    "EquationOBXInternal": "",
                                                    "NameOfGroup": "Financials",
                                                    "EquationToParse": "",
                                                    "MostRecentExpectedUnitErrors": null,
                                                    "Units": {
                                                      "$ref": "2"
                                                    },
                                                    "Name": "Net Revenue",
                                                    "ReportLines": {
                                                      "$type": "ModelMaker.UndoableCollection`1[[ModelMakerEngine.IReportLine, ModelMakerEngine]], ModelMaker.Undo",
                                                      "$values": [
                                                        {
                                                          "$ref": "192"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7,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"194",
                                                  "$type": "ModelMaker.ReportLine, ModelMaker",
                                                  "ActualsItemName": null,
                                                  "ActualsInput": null,
                                                  "AssociatedSchematicNode": {
                                                    "$id": "195",
                                                    "$type": "ModelMaker.VariableNode, ModelMaker",
                                                    "RowTotalDependent": null,
                                                    "PutCalculationOnReport": false,
                                                    "CalculateOnThisReport": null,
                                                    "PivotTableLink": null,
                                                    "NumberFormatOverride": null,
                                                    "HasOpeningBalanceFlag": false,
                                                    "OpeningBalanceFlagAppliedName": "",
                                                    "ToolTip": "\n Is on Expense=[Base Operating Cost] *[Annual % increase in operating costs escalation indexation factor] (GBP)\r\nMeaning: Operating costs",
                                                    "Deletable": true,
                                                    "Comment": "",
                                                    "HasSwitchSignLine": true,
                                                    "SwitchSignForReport": true,
                                                    "MultipleInputValues": null,
                                                    "NonPrimaryInput": false,
                                                    "Max": "NaN",
                                                    "Min": "NaN",
                                                    "IsBalanceButNotCorkscrew": false,
                                                    "IsEditable": true,
                                                    "IsConstant": false,
                                                    "UniqueID": "a52213d0-883a-4f9b-8ead-09bb680c39ea",
                                                    "Dimensions": {
                                                      "$type": "ModelMakerEngine.MMDimensions, ModelMakerEngine",
                                                      "$values": []
                                                    },
                                                    "EquationOBXInternal": "[Base Operating Cost] *[Annual % increase in operating costs escalation indexation factor]",
                                                    "NameOfGroup": "Unallocated",
                                                    "EquationToParse": "[Base Operating Cost] *[Annual % increase in operating costs escalation indexation factor]",
                                                    "MostRecentExpectedUnitErrors": null,
                                                    "Units": {
                                                      "$id": "196",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"Operating cost",
                                                    "ReportLines": {
                                                      "$type": "ModelMaker.UndoableCollection`1[[ModelMakerEngine.IReportLine, ModelMakerEngine]], ModelMaker.Undo",
                                                      "$values": [
                                                        {
                                                          "$ref": "194"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"155"
                                                    },
                                                    "HasStandardDescription": true,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"139"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"197",
                                                  "$type": "ModelMaker.ReportLine, ModelMaker",
                                                  "ActualsItemName": null,
                                                  "ActualsInput": null,
                                                  "AssociatedSchematicNode": {
                                                    "$id": "198",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"9d871735-6cce-4b4a-84fe-fe0a59a46c6f",
                                                    "Dimensions": {
                                                      "$type": "ModelMakerEngine.MMDimensions, ModelMakerEngine",
                                                      "$values": []
                                                    },
                                                    "EquationOBXInternal": "",
                                                    "NameOfGroup": "Financials",
                                                    "EquationToParse": "",
                                                    "MostRecentExpectedUnitErrors": null,
                                                    "Units": {
                                                      "$ref": "2"
                                                    },
                                                    "Name": "EBITDA",
                                                    "ReportLines": {
                                                      "$type": "ModelMaker.UndoableCollection`1[[ModelMakerEngine.IReportLine, ModelMakerEngine]], ModelMaker.Undo",
                                                      "$values": [
                                                        {
                                                          "$ref": "197"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"94"
                                                    },
                                                    "HasStandardDescription": true,
                                                    "HasStandardName": false,
                                                    "OptimisationNodePair": null,
                                                    "IsOptimisationNode": false,
                                                    "Actuals": null,
                                                    "UDFCode": null,
                                                    "AssociatedOptimisationNodes": null,
                                                    "CustomNamedRange": null,
                                                    "IsRowTotal": false,
                                                    "YPosition": 6,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"199",
                                                  "$type": "ModelMaker.ReportLine, ModelMaker",
                                                  "ActualsItemName": null,
                                                  "ActualsInput": null,
                                                  "AssociatedSchematicNode": {
                                                    "$id": "200",
                                                    "$type": "ModelMaker.VariableNode, ModelMaker",
                                                    "RowTotalDependent": null,
                                                    "PutCalculationOnReport": false,
                                                    "CalculateOnThisReport": null,
                                                    "PivotTableLink": null,
                                                    "NumberFormatOverride": null,
                                                    "HasOpeningBalanceFlag": false,
                                                    "OpeningBalanceFlagAppliedName": "",
                                                    "ToolTip": "\n Is on Assets=IF([Asset life]=0,0,BEG([Fixed Assets])/([Asset life] * [Periods per year])) (GBP)\r\nMeaning: Depreciation",
                                                    "Deletable": true,
                                                    "Comment": "",
                                                    "HasSwitchSignLine": true,
                                                    "SwitchSignForReport": true,
                                                    "MultipleInputValues": null,
                                                    "NonPrimaryInput": false,
                                                    "Max": "NaN",
                                                    "Min": "NaN",
                                                    "IsBalanceButNotCorkscrew": false,
                                                    "IsEditable": true,
                                                    "IsConstant": false,
                                                    "UniqueID": "6f9b6d82-fbdb-49e1-8078-aeb02325b281",
                                                    "Dimensions": {
                                                      "$type": "ModelMakerEngine.MMDimensions, ModelMakerEngine",
                                                      "$values": []
                                                    },
                                                    "EquationOBXInternal": "IF([Asset life]=0,0,BEG([Fixed Assets])/([Asset life] * [Periods per year]))",
                                                    "NameOfGroup": "Assets",
                                                    "EquationToParse": "IF([Asset life]=0,0,[Fixed Assets!!BEG]/([Asset life] * [Periods per year]))",
                                                    "MostRecentExpectedUnitErrors": null,
                                                    "Units": {
                                                      "$id": "201",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"Depreciation",
                                                    "ReportLines": {
                                                      "$type": "ModelMaker.UndoableCollection`1[[ModelMakerEngine.IReportLine, ModelMakerEngine]], ModelMaker.Undo",
                                                      "$values": [
                                                        {
                                                          "$ref": "199"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"96"
                                                    },
                                                    "HasStandardDescription": true,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"139"
                                                  },
                                                  "HeadingLevel": 0,
                                                  "ReportFormatName": null,
                                                  "NameOfGroup": "Assets",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"202",
                                                  "$type": "ModelMaker.ReportLine, ModelMaker",
                                                  "ActualsItemName": null,
                                                  "ActualsInput": null,
                                                  "AssociatedSchematicNode": {
                                                    "$id": "203",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"f0593048-0666-49bf-8531-51a4c5b6e2fd",
                                                    "Dimensions": {
                                                      "$type": "ModelMakerEngine.MMDimensions, ModelMakerEngine",
                                                      "$values": []
                                                    },
                                                    "EquationOBXInternal": "",
                                                    "NameOfGroup": "Financials",
                                                    "EquationToParse": "",
                                                    "MostRecentExpectedUnitErrors": null,
                                                    "Units": {
                                                      "$ref": "2"
                                                    },
                                                    "Name": "Profit before tax",
                                                    "ReportLines": {
                                                      "$type": "ModelMaker.UndoableCollection`1[[ModelMakerEngine.IReportLine, ModelMakerEngine]], ModelMaker.Undo",
                                                      "$values": [
                                                        {
                                                          "$ref": "202"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"92"
                                                    },
                                                    "HasStandardDescription": true,
                                                    "HasStandardName": false,
                                                    "OptimisationNodePair": null,
                                                    "IsOptimisationNode": false,
                                                    "Actuals": null,
                                                    "UDFCode": null,
                                                    "AssociatedOptimisationNodes": null,
                                                    "CustomNamedRange": null,
                                                    "IsRowTotal": false,
                                                    "YPosition": 4,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"138"
                                                },
                                                {
                                                  "$id": "204",
                                                  "$type": "ModelMaker.ReportLine, ModelMaker",
                                                  "ActualsItemName": null,
                                                  "ActualsInput": null,
                                                  "AssociatedSchematicNode": {
                                                    "$id": "205",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"f7bbda3e-b334-49a0-beba-bcac65970c27",
                                                    "Dimensions": {
                                                      "$type": "ModelMakerEngine.MMDimensions, ModelMakerEngine",
                                                      "$values": []
                                                    },
                                                    "EquationOBXInternal": "",
                                                    "NameOfGroup": "Financials",
                                                    "EquationToParse": "",
                                                    "MostRecentExpectedUnitErrors": null,
                                                    "Units": {
                                                      "$ref": "2"
                                                    },
                                                    "Name": "Profit after tax",
                                                    "ReportLines": {
                                                      "$type": "ModelMaker.UndoableCollection`1[[ModelMakerEngine.IReportLine, ModelMakerEngine]], ModelMaker.Undo",
                                                      "$values": [
                                                        {
                                                          "$ref": "204"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"91"
                                                    },
                                                    "HasStandardDescription": true,
                                                    "HasStandardName": false,
                                                    "OptimisationNodePair": null,
                                                    "IsOptimisationNode": false,
                                                    "Actuals": null,
                                                    "UDFCode": null,
                                                    "AssociatedOptimisationNodes": null,
                                                    "CustomNamedRange": null,
                                                    "IsRowTotal": false,
                                                    "YPosition": 2,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"206",
                                                  "$type": "ModelMaker.ReportLine, ModelMaker",
                                                  "ActualsItemName": null,
                                                  "ActualsInput": null,
                                                  "AssociatedSchematicNode": {
                                                    "$id": "207",
                                                    "$type": "ModelMaker.VariableNode, ModelMaker",
                                                    "RowTotalDependent": null,
                                                    "PutCalculationOnReport": false,
                                                    "CalculateOnThisReport": null,
                                                    "PivotTableLink": null,
                                                    "NumberFormatOverride": null,
                                                    "HasOpeningBalanceFlag": false,
                                                    "OpeningBalanceFlagAppliedName": "",
                                                    "ToolTip": "\n Is on Inputs.Equity= (GBP)",
                                                    "Deletable": true,
                                                    "Comment": "",
                                                    "HasSwitchSignLine": false,
                                                    "SwitchSignForReport": false,
                                                    "MultipleInputValues": null,
                                                    "NonPrimaryInput": false,
                                                    "Max": "NaN",
                                                    "Min": "NaN",
                                                    "IsBalanceButNotCorkscrew": false,
                                                    "IsEditable": true,
                                                    "IsConstant": false,
                                                    "UniqueID": "f36e9ff1-3b39-4a7a-a10b-15a6d1bd938e",
                                                    "Dimensions": {
                                                      "$type": "ModelMakerEngine.MMDimensions, ModelMakerEngine",
                                                      "$values": []
                                                    },
                                                    "EquationOBXInternal": null,
                                                    "NameOfGroup": "Inputs.Equity",
                                                    "EquationToParse": "",
                                                    "MostRecentExpectedUnitErrors": null,
                                                    "Units": {
                                                      "$id": "208",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"Dividends",
                                                    "ReportLines": {
                                                      "$type": "ModelMaker.UndoableCollection`1[[ModelMakerEngine.IReportLine, ModelMakerEngine]], ModelMaker.Undo",
                                                      "$values": [
                                                        {
                                                          "$id": "209",
                                                          "$type": "ModelMaker.ReportLine, ModelMaker",
                                                          "ActualsItemName": null,
                                                          "ActualsInput": null,
                                                          "AssociatedSchematicNode": {
                                                            "$ref": "207"
                                                          },
                                                          "OpeningBalanceFlagAppliedName": "",
                                                          "SumOfAboveIncludesPreviousTotal": false,
                                                          "LastNameUsed": null,
                                                          "SwitchSignForReport": false,
                                                          "IsSumOfAbove": false,
                                                          "ParentReport": {
                                                            "$ref": "65"
                                                          },
                                                          "HeadingLevel": 0,
                                                          "ReportFormatName": null,
                                                          "NameOfGroup": "Inputs.Equity",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"206"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"139"
                                                  },
                                                  "HeadingLevel": 0,
                                                  "ReportFormatName": null,
                                                  "NameOfGroup": "Inputs.Equity",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"210",
                                                  "$type": "ModelMaker.ReportLine, ModelMaker",
                                                  "ActualsItemName": null,
                                                  "ActualsInput": null,
                                                  "AssociatedSchematicNode": {
                                                    "$id": "211",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"ca26591b-43f3-47d6-a8d8-1f2c328b663c",
                                                    "Dimensions": {
                                                      "$type": "ModelMakerEngine.MMDimensions, ModelMakerEngine",
                                                      "$values": []
                                                    },
                                                    "EquationOBXInternal": "",
                                                    "NameOfGroup": "Financials",
                                                    "EquationToParse": "",
                                                    "MostRecentExpectedUnitErrors": null,
                                                    "Units": {
                                                      "$ref": "2"
                                                    },
                                                    "Name": "Retained earnings this period",
                                                    "ReportLines": {
                                                      "$type": "ModelMaker.UndoableCollection`1[[ModelMakerEngine.IReportLine, ModelMakerEngine]], ModelMaker.Undo",
                                                      "$values": [
                                                        {
                                                          "$ref": "210"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"P&L",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"135"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"93"
                                    },
                                    "HasStandardDescription": true,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"65"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"212",
                                  "$type": "ModelMaker.ReportLine, ModelMaker",
                                  "ActualsItemName": null,
                                  "ActualsInput": null,
                                  "AssociatedSchematicNode": {
                                    "$id": "213",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"5ec15c39-8527-47cb-84f9-e80e87fea76e",
                                    "Dimensions": {
                                      "$type": "ModelMakerEngine.MMDimensions, ModelMakerEngine",
                                      "$values": []
                                    },
                                    "EquationOBXInternal": "",
                                    "NameOfGroup": "Financials",
                                    "EquationToParse": "",
                                    "MostRecentExpectedUnitErrors": null,
                                    "Units": {
                                      "$ref": "2"
                                    },
                                    "Name": "Operating cash flow",
                                    "ReportLines": {
                                      "$type": "ModelMaker.UndoableCollection`1[[ModelMakerEngine.IReportLine, ModelMakerEngine]], ModelMaker.Undo",
                                      "$values": [
                                        {
                                          "$ref": "212"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10,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"65"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"64"
                                },
                                {
                                  "$id": "214",
                                  "$type": "ModelMaker.ReportLine, ModelMaker",
                                  "ActualsItemName": null,
                                  "ActualsInput": null,
                                  "AssociatedSchematicNode": {
                                    "$id": "215",
                                    "$type": "ModelMaker.VariableNode, ModelMaker",
                                    "RowTotalDependent": null,
                                    "PutCalculationOnReport": false,
                                    "CalculateOnThisReport": null,
                                    "PivotTableLink": null,
                                    "NumberFormatOverride": null,
                                    "HasOpeningBalanceFlag": false,
                                    "OpeningBalanceFlagAppliedName": "",
                                    "ToolTip": "\n Is on Inputs.Equity= (GBP)",
                                    "Deletable": true,
                                    "Comment": "",
                                    "HasSwitchSignLine": false,
                                    "SwitchSignForReport": false,
                                    "MultipleInputValues": null,
                                    "NonPrimaryInput": false,
                                    "Max": "NaN",
                                    "Min": "NaN",
                                    "IsBalanceButNotCorkscrew": false,
                                    "IsEditable": true,
                                    "IsConstant": false,
                                    "UniqueID": "2feeef5e-084d-40d8-b602-a4947396346a",
                                    "Dimensions": {
                                      "$type": "ModelMakerEngine.MMDimensions, ModelMakerEngine",
                                      "$values": []
                                    },
                                    "EquationOBXInternal": null,
                                    "NameOfGroup": "Unallocated",
                                    "EquationToParse": "",
                                    "MostRecentExpectedUnitErrors": null,
                                    "Units": {
                                      "$id": "216",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"Equity injections",
                                    "ReportLines": {
                                      "$type": "ModelMaker.UndoableCollection`1[[ModelMakerEngine.IReportLine, ModelMakerEngine]], ModelMaker.Undo",
                                      "$values": [
                                        {
                                          "$ref": "214"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"65"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"217",
                                  "$type": "ModelMaker.ReportLine, ModelMaker",
                                  "ActualsItemName": null,
                                  "ActualsInput": null,
                                  "AssociatedSchematicNode": {
                                    "$id": "218",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"781ed4e9-4c50-483c-9ca9-e132d958c970",
                                    "Dimensions": {
                                      "$type": "ModelMakerEngine.MMDimensions, ModelMakerEngine",
                                      "$values": []
                                    },
                                    "EquationOBXInternal": "",
                                    "NameOfGroup": "Financials",
                                    "EquationToParse": "",
                                    "MostRecentExpectedUnitErrors": null,
                                    "Units": {
                                      "$ref": "2"
                                    },
                                    "Name": "CFADS",
                                    "ReportLines": {
                                      "$type": "ModelMaker.UndoableCollection`1[[ModelMakerEngine.IReportLine, ModelMakerEngine]], ModelMaker.Undo",
                                      "$values": [
                                        {
                                          "$ref": "217"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"73"
                                    },
                                    "HasStandardDescription": true,
                                    "HasStandardName": false,
                                    "OptimisationNodePair": null,
                                    "IsOptimisationNode": false,
                                    "Actuals": null,
                                    "UDFCode": null,
                                    "AssociatedOptimisationNodes": null,
                                    "CustomNamedRange": null,
                                    "IsRowTotal": false,
                                    "YPosition": 9,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"65"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"209"
                                },
                                {
                                  "$id": "219",
                                  "$type": "ModelMaker.ReportLine, ModelMaker",
                                  "ActualsItemName": null,
                                  "ActualsInput": null,
                                  "AssociatedSchematicNode": {
                                    "$id": "220",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"ca991a4a-3e60-4f52-9359-d022de3415d0",
                                    "Dimensions": {
                                      "$type": "ModelMakerEngine.MMDimensions, ModelMakerEngine",
                                      "$values": []
                                    },
                                    "EquationOBXInternal": "",
                                    "NameOfGroup": "Financials",
                                    "EquationToParse": "",
                                    "MostRecentExpectedUnitErrors": null,
                                    "Units": {
                                      "$ref": "2"
                                    },
                                    "Name": "Net cashflow",
                                    "ReportLines": {
                                      "$type": "ModelMaker.UndoableCollection`1[[ModelMakerEngine.IReportLine, ModelMakerEngine]], ModelMaker.Undo",
                                      "$values": [
                                        {
                                          "$ref": "219"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"72"
                                    },
                                    "HasStandardDescription": true,
                                    "HasStandardName": false,
                                    "OptimisationNodePair": null,
                                    "IsOptimisationNode": false,
                                    "Actuals": null,
                                    "UDFCode": null,
                                    "AssociatedOptimisationNodes": null,
                                    "CustomNamedRange": null,
                                    "IsRowTotal": false,
                                    "YPosition": 8,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"65"
                                  },
                                  "HeadingLevel": 0,
                                  "ReportFormatName": "ReportSubTotal",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"Cashflow",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"80"
                    },
                    "HasStandardDescription": true,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"221",
                    "$type": "ModelMaker.VariableNode, ModelMaker",
                    "RowTotalDependent": null,
                    "PutCalculationOnReport": false,
                    "CalculateOnThisReport": null,
                    "PivotTableLink": null,
                    "NumberFormatOverride": null,
                    "HasOpeningBalanceFlag": false,
                    "OpeningBalanceFlagAppliedName": "",
                    "ToolTip": "\n Is on Inputs.Assets={3,,,,,,,} (year)",
                    "Deletable": true,
                    "Comment": "",
                    "HasSwitchSignLine": false,
                    "SwitchSignForReport": false,
                    "MultipleInputValues": {
                      "$type": "System.Collections.Generic.List`1[[ModelMaker.DimensionedArrayValues, ModelMaker]], mscorlib",
                      "$values": [
                        {
                          "$id": "222",
                          "$type": "ModelMaker.DimensionedArrayValues, ModelMaker",
                          "Elements": {
                            "$type": "ModelMakerEngine.MMElements, ModelMakerEngine",
                            "$values": []
                          },
                          "Values": {
                            "$type": "System.Collections.Generic.List`1[[System.Object, mscorlib]], mscorlib",
                            "$values": [
                              3.0,
                              null,
                              null,
                              null,
                              null,
                              null,
                              null,
                              null
                            ]
                          }
                        }
                      ]
                    },
                    "NonPrimaryInput": false,
                    "Max": "NaN",
                    "Min": "NaN",
                    "IsBalanceButNotCorkscrew": false,
                    "IsEditable": true,
                    "IsConstant": true,
                    "UniqueID": "dbb3a9bc-80bc-4d73-bebc-1786d8698d1c",
                    "Dimensions": {
                      "$type": "ModelMakerEngine.MMDimensions, ModelMakerEngine",
                      "$values": []
                    },
                    "EquationOBXInternal": "{3,,,,,,,}",
                    "NameOfGroup": "Inputs",
                    "EquationToParse": "{3,,,,,,,}",
                    "MostRecentExpectedUnitErrors": null,
                    "Units": {
                      "$id": "223",
                      "$type": "ModelMaker.Unit, ModelMaker",
                      "NumberFormatOverride": null,
                      "MatchAnything": false,
                      "ExternalRepresentation": "year",
                      "ItemsOnTop": {
                        "$type": "System.Collections.Generic.List`1[[System.String, mscorlib]], mscorlib",
                        "$values": [
                          "YEAR"
                        ]
                      },
                      "ItemsOnBottom": {
                        "$type": "System.Collections.Generic.List`1[[System.String, mscorlib]], mscorlib",
                        "$values": []
                      },
                      "IsCurrency": false,
                      "ContainsSMU": false,
                      "IsDimensionless": false,
                      "InsertRowTotal": true,
                      "IgnoreWhenDeterminingExpectedUnits": false
                    },
                    "Name": "Asset life",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"Assets",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"224",
              "$type": "ModelMaker.GroupNode, ModelMaker",
              "TabOrHeaderColour": "",
              "Comment": "",
              "NameOfGroup": "Inputs",
              "YPosition": 6,
              "Folded": true,
              "Font": null,
              "Children": {
                "$type": "ModelMaker.GroupNodeChildCollection, ModelMaker",
                "$values": [
                  {
                    "$ref": "215"
                  },
                  {
                    "$ref": "207"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"Equity",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true,
        "IsFlag": false,
        "IsTimeAndFlagsGroup": false,
        "DimensionsAcross": {
          "$type": "ModelMakerEngine.MMDimensions, ModelMakerEngine",
          "$values": []
        },
        "TimeAxis": 0,
        "IndexInParent": 1,
        "Name": "Inputs",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"225",
        "$type": "ModelMaker.GroupNode, ModelMaker",
        "TabOrHeaderColour": "",
        "Comment": "",
        "NameOfGroup": null,
        "YPosition": 0,
        "Folded": false,
        "Font": null,
        "Children": {
          "$type": "ModelMaker.GroupNodeChildCollection, ModelMaker",
          "$values": [
            {
              "$id": "226",
              "$type": "ModelMaker.VariableNode, ModelMaker",
              "RowTotalDependent": null,
              "PutCalculationOnReport": false,
              "CalculateOnThisReport": null,
              "PivotTableLink": null,
              "NumberFormatOverride": null,
              "HasOpeningBalanceFlag": false,
              "OpeningBalanceFlagAppliedName": "",
              "ToolTip": "\n Is on Time=IF(MONTH([Start date])<=[Financial year end month],YEAR([Start date]),YEAR([Start date])+1) ()",
              "Deletable": true,
              "Comment": "",
              "HasSwitchSignLine": false,
              "SwitchSignForReport": false,
              "MultipleInputValues": null,
              "NonPrimaryInput": false,
              "Max": "NaN",
              "Min": "NaN",
              "IsBalanceButNotCorkscrew": false,
              "IsEditable": true,
              "IsConstant": false,
              "UniqueID": "7ca765f1-f350-494f-a9ef-70e1b466718c",
              "Dimensions": {
                "$type": "ModelMakerEngine.MMDimensions, ModelMakerEngine",
                "$values": []
              },
              "EquationOBXInternal": "IF(MONTH([Start date])<=[Financial year end month],YEAR([Start date]),YEAR([Start date])+1)",
              "NameOfGroup": "Time",
              "EquationToParse": "IF(MONTH([Start date])<=[Financial year end month],YEAR([Start date]),YEAR([Start date])+1)",
              "MostRecentExpectedUnitErrors": null,
              "Units": {
                "$ref": "2"
              },
              "Name": "First modelling column financial year number",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7",
              "$type": "ModelMaker.VariableNode, ModelMaker",
              "RowTotalDependent": null,
              "PutCalculationOnReport": false,
              "CalculateOnThisReport": null,
              "PivotTableLink": null,
              "NumberFormatOverride": null,
              "HasOpeningBalanceFlag": false,
              "OpeningBalanceFlagAppliedName": "",
              "ToolTip": "\n Is on TimeIF([Period number] = 1,[Start date],EDATE(PREVIOUSVALUE(), [Months per period]))",
              "Deletable": false,
              "Comment": "",
              "HasSwitchSignLine": false,
              "SwitchSignForReport": false,
              "MultipleInputValues": null,
              "NonPrimaryInput": false,
              "Max": "NaN",
              "Min": "NaN",
              "IsBalanceButNotCorkscrew": false,
              "IsEditable": false,
              "IsConstant": false,
              "UniqueID": "2f898bc5-1fe4-40b2-a3af-2c3d28bd9c18",
              "Dimensions": {
                "$type": "ModelMakerEngine.MMDimensions, ModelMakerEngine",
                "$values": []
              },
              "EquationOBXInternal": "IF([Period number] = 1,[Start date],EDATE(PREVIOUSVALUE(), [Months per period]))",
              "NameOfGroup": "Time",
              "EquationToParse": "IF([Period number] = 1,[Start date],EDATE(PREVIOUSVALUE(), [Months per period]))",
              "MostRecentExpectedUnitErrors": null,
              "Units": {
                "$id": "228",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Model period star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9,
              "IsStandardNode": true,
              "WarnMessage": null,
              "StandardDescription": null,
              "HasStandardDescription": false,
              "HasStandardName": tru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9",
              "$type": "ModelMaker.GroupNode, ModelMaker",
              "TabOrHeaderColour": "",
              "Comment": "",
              "NameOfGroup": "Time",
              "YPosition": 2,
              "Folded": true,
              "Font": null,
              "Children": {
                "$type": "ModelMaker.GroupNodeChildCollection, ModelMaker",
                "$values": [
                  {
                    "$id": "230",
                    "$type": "ModelMaker.VariableNode, ModelMaker",
                    "RowTotalDependent": null,
                    "PutCalculationOnReport": false,
                    "CalculateOnThisReport": null,
                    "PivotTableLink": null,
                    "NumberFormatOverride": null,
                    "HasOpeningBalanceFlag": false,
                    "OpeningBalanceFlagAppliedName": "",
                    "ToolTip": "\n Is on Time.HeadersEDATE([Model period start], [Months per period]) - 1",
                    "Deletable": false,
                    "Comment": "",
                    "HasSwitchSignLine": false,
                    "SwitchSignForReport": false,
                    "MultipleInputValues": null,
                    "NonPrimaryInput": false,
                    "Max": "NaN",
                    "Min": "NaN",
                    "IsBalanceButNotCorkscrew": false,
                    "IsEditable": false,
                    "IsConstant": false,
                    "UniqueID": "7577531e-e4ec-429c-be24-b007fd404016",
                    "Dimensions": {
                      "$type": "ModelMakerEngine.MMDimensions, ModelMakerEngine",
                      "$values": []
                    },
                    "EquationOBXInternal": "EDATE([Model period start], [Months per period]) - 1",
                    "NameOfGroup": "Time.Headers",
                    "EquationToParse": "EDATE([Model period start], [Months per period]) - 1",
                    "MostRecentExpectedUnitErrors": null,
                    "Units": {
                      "$id": "231",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Model period en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10,
                    "IsStandardNode": true,
                    "WarnMessage": null,
                    "StandardDescription": null,
                    "HasStandardDescription": false,
                    "HasStandardName": tru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2",
                    "$type": "ModelMaker.VariableNode, ModelMaker",
                    "RowTotalDependent": null,
                    "PutCalculationOnReport": false,
                    "CalculateOnThisReport": null,
                    "PivotTableLink": null,
                    "NumberFormatOverride": null,
                    "HasOpeningBalanceFlag": false,
                    "OpeningBalanceFlagAppliedName": "",
                    "ToolTip": "\n Is on Time.Headers= ()",
                    "Deletable": true,
                    "Comment": "",
                    "HasSwitchSignLine": false,
                    "SwitchSignForReport": false,
                    "MultipleInputValues": null,
                    "NonPrimaryInput": false,
                    "Max": "NaN",
                    "Min": "NaN",
                    "IsBalanceButNotCorkscrew": false,
                    "IsEditable": true,
                    "IsConstant": false,
                    "UniqueID": "7bf2df2b-a3a6-424e-8be5-f4be6dd26c2a",
                    "Dimensions": {
                      "$type": "ModelMakerEngine.MMDimensions, ModelMakerEngine",
                      "$values": []
                    },
                    "EquationOBXInternal": null,
                    "NameOfGroup": "Time.Headers",
                    "EquationToParse": "",
                    "MostRecentExpectedUnitErrors": null,
                    "Units": {
                      "$ref": "2"
                    },
                    "Name": "Timeline label",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3",
                    "$type": "ModelMaker.VariableNode, ModelMaker",
                    "RowTotalDependent": null,
                    "PutCalculationOnReport": false,
                    "CalculateOnThisReport": null,
                    "PivotTableLink": null,
                    "NumberFormatOverride": null,
                    "HasOpeningBalanceFlag": false,
                    "OpeningBalanceFlagAppliedName": "",
                    "ToolTip": "\n Is on Time.Headers=IF([Period number]=1,[First modelling column financial year number],IF([Model period end]>(DATE(PREVIOUSVALUE(),[Financial year end month]+1,1)-1),PREVIOUSVALUE()+1,PREVIOUSVALUE())) ()",
                    "Deletable": true,
                    "Comment": "",
                    "HasSwitchSignLine": false,
                    "SwitchSignForReport": false,
                    "MultipleInputValues": null,
                    "NonPrimaryInput": false,
                    "Max": "NaN",
                    "Min": "NaN",
                    "IsBalanceButNotCorkscrew": false,
                    "IsEditable": true,
                    "IsConstant": false,
                    "UniqueID": "2748e341-4ddd-418f-8483-4e133f39acbc",
                    "Dimensions": {
                      "$type": "ModelMakerEngine.MMDimensions, ModelMakerEngine",
                      "$values": []
                    },
                    "EquationOBXInternal": "IF([Period number]=1,[First modelling column financial year number],IF([Model period end]>(DATE(PREVIOUSVALUE(),[Financial year end month]+1,1)-1),PREVIOUSVALUE()+1,PREVIOUSVALUE()))",
                    "NameOfGroup": "Time.Headers",
                    "EquationToParse": "IF([Period number]=1,[First modelling column financial year number],IF([Model period end]>(DATE(PREVIOUSVALUE(),[Financial year end month]+1,1)-1),PREVIOUSVALUE()+1,PREVIOUSVALUE()))",
                    "MostRecentExpectedUnitErrors": null,
                    "Units": {
                      "$ref": "2"
                    },
                    "Name": "Financial year ending",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"234",
                    "$type": "ModelMaker.VariableNode, ModelMaker",
                    "RowTotalDependent": null,
                    "PutCalculationOnReport": false,
                    "CalculateOnThisReport": null,
                    "PivotTableLink": null,
                    "NumberFormatOverride": null,
                    "HasOpeningBalanceFlag": false,
                    "OpeningBalanceFlagAppliedName": "",
                    "ToolTip": "\n Is on Time.Headers=PREVIOUSVALUE()+1 ()",
                    "Deletable": false,
                    "Comment": "",
                    "HasSwitchSignLine": false,
                    "SwitchSignForReport": false,
                    "MultipleInputValues": null,
                    "NonPrimaryInput": false,
                    "Max": "NaN",
                    "Min": "NaN",
                    "IsBalanceButNotCorkscrew": false,
                    "IsEditable": false,
                    "IsConstant": false,
                    "UniqueID": "84038e29-91b9-4c6c-b960-a3e681de99c8",
                    "Dimensions": {
                      "$type": "ModelMakerEngine.MMDimensions, ModelMakerEngine",
                      "$values": []
                    },
                    "EquationOBXInternal": "PREVIOUSVALUE()+1",
                    "NameOfGroup": "Time.Headers",
                    "EquationToParse": "PREVIOUSVALUE()+1",
                    "MostRecentExpectedUnitErrors": null,
                    "Units": {
                      "$ref": "2"
                    },
                    "Name": "Period number",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8,
                    "IsStandardNode": true,
                    "WarnMessage": null,
                    "StandardDescription": null,
                    "HasStandardDescription": false,
                    "HasStandardName": true,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"Headers",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"235",
              "$type": "ModelMaker.GroupNode, ModelMaker",
              "TabOrHeaderColour": "",
              "Comment": "",
              "NameOfGroup": "Time",
              "YPosition": 3,
              "Folded": true,
              "Font": null,
              "Children": {
                "$type": "ModelMaker.GroupNodeChildCollection, ModelMaker",
                "$values": [
                  {
                    "$id": "236",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index=IF([Start date]<[Model period end],1,0) (flag)",
                    "Deletable": true,
                    "Comment": "",
                    "HasSwitchSignLine": false,
                    "SwitchSignForReport": false,
                    "MultipleInputValues": null,
                    "NonPrimaryInput": false,
                    "Max": "NaN",
                    "Min": "NaN",
                    "IsBalanceButNotCorkscrew": false,
                    "IsEditable": true,
                    "IsConstant": false,
                    "UniqueID": "9ac03834-6dc1-4c95-96b5-05a74f2af29b",
                    "Dimensions": {
                      "$type": "ModelMakerEngine.MMDimensions, ModelMakerEngine",
                      "$values": []
                    },
                    "EquationOBXInternal": "IF([Start date]<[Model period end],1,0)",
                    "NameOfGroup": "Time.Annual % increase in operating costs index",
                    "EquationToParse": "IF([Start date]<[Model period end],1,0)",
                    "MostRecentExpectedUnitErrors": null,
                    "Units": {
                      "$id": "237",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Annual % increase in operating costs escalation duration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8",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AND([Model period end]>=[Start date],[Model period start]<=[Start date]),1,0) (flag)",
                    "Deletable": true,
                    "Comment": "",
                    "HasSwitchSignLine": false,
                    "SwitchSignForReport": false,
                    "MultipleInputValues": null,
                    "NonPrimaryInput": false,
                    "Max": "NaN",
                    "Min": "NaN",
                    "IsBalanceButNotCorkscrew": false,
                    "IsEditable": true,
                    "IsConstant": false,
                    "UniqueID": "a0e3d1de-ab2b-49e4-90a3-84399ee9fdb1",
                    "Dimensions": {
                      "$type": "ModelMakerEngine.MMDimensions, ModelMakerEngine",
                      "$values": []
                    },
                    "EquationOBXInternal": "IF(AND([Model period end]>=[Start date],[Model period start]<=[Start date]),1,0)",
                    "NameOfGroup": "Time.Annual % increase in operating costs index",
                    "EquationToParse": "IF(AND([Model period end]>=[Start date],[Model period start]<=[Start date]),1,0)",
                    "MostRecentExpectedUnitErrors": null,
                    "Units": {
                      "$id": "239",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First Annual % increase in operating costs escalation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0",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Period number]*[First Annual % increase in operating costs escalation flag] ()",
                    "Deletable": true,
                    "Comment": "",
                    "HasSwitchSignLine": false,
                    "SwitchSignForReport": false,
                    "MultipleInputValues": null,
                    "NonPrimaryInput": false,
                    "Max": "NaN",
                    "Min": "NaN",
                    "IsBalanceButNotCorkscrew": false,
                    "IsEditable": true,
                    "IsConstant": false,
                    "UniqueID": "f33be117-2c39-4afd-a095-e8af6b4e6f59",
                    "Dimensions": {
                      "$type": "ModelMakerEngine.MMDimensions, ModelMakerEngine",
                      "$values": []
                    },
                    "EquationOBXInternal": "[Period number]*[First Annual % increase in operating costs escalation flag]",
                    "NameOfGroup": "Time.Annual % increase in operating costs index",
                    "EquationToParse": "[Period number]*[First Annual % increase in operating costs escalation flag]",
                    "MostRecentExpectedUnitErrors": null,
                    "Units": {
                      "$id": "241",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First Annual % increase in operating costs escalation period",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2",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SUM(ALLVALUES([First Annual % increase in operating costs escalation period])) ()",
                    "Deletable": true,
                    "Comment": "",
                    "HasSwitchSignLine": false,
                    "SwitchSignForReport": false,
                    "MultipleInputValues": null,
                    "NonPrimaryInput": false,
                    "Max": "NaN",
                    "Min": "NaN",
                    "IsBalanceButNotCorkscrew": false,
                    "IsEditable": true,
                    "IsConstant": false,
                    "UniqueID": "d91c5117-87e3-489a-86d2-4648381ee4f2",
                    "Dimensions": {
                      "$type": "ModelMakerEngine.MMDimensions, ModelMakerEngine",
                      "$values": []
                    },
                    "EquationOBXInternal": "SUM(ALLVALUES([First Annual % increase in operating costs escalation period]))",
                    "NameOfGroup": "Time.Annual % increase in operating costs index",
                    "EquationToParse": "SUM(ALLVALUES([First Annual % increase in operating costs escalation period]))",
                    "MostRecentExpectedUnitErrors": null,
                    "Units": {
                      "$id": "243",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Period of first Annual % increase in operating costs escalation",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4",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MOD([Period number]-[Period of first Annual % increase in operating costs escalation],[Annual % increase in operating costs escalation frequency]/[Months per period])=0,1,0)*[Annual % increase in operating costs escalation duration flag] (flag)",
                    "Deletable": true,
                    "Comment": "",
                    "HasSwitchSignLine": false,
                    "SwitchSignForReport": false,
                    "MultipleInputValues": null,
                    "NonPrimaryInput": false,
                    "Max": "NaN",
                    "Min": "NaN",
                    "IsBalanceButNotCorkscrew": false,
                    "IsEditable": true,
                    "IsConstant": false,
                    "UniqueID": "d7133640-aad8-4ed6-933d-b7d798284121",
                    "Dimensions": {
                      "$type": "ModelMakerEngine.MMDimensions, ModelMakerEngine",
                      "$values": []
                    },
                    "EquationOBXInternal": "IF(MOD([Period number]-[Period of first Annual % increase in operating costs escalation],[Annual % increase in operating costs escalation frequency]/[Months per period])=0,1,0)*[Annual % increase in operating costs escalation duration flag]",
                    "NameOfGroup": "Time.Annual % increase in operating costs index",
                    "EquationToParse": "IF(MOD([Period number]-[Period of first Annual % increase in operating costs escalation],[Annual % increase in operating costs escalation frequency]/[Months per period])=0,1,0)*[Annual % increase in operating costs escalation duration flag]",
                    "MostRecentExpectedUnitErrors": null,
                    "Units": {
                      "$id": "245",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Annual % increase in operating costs escalation step up frequency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6",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DATE(YEAR([Model period end]),MONTH([Model period end]),DAY([Start date]))*[Annual % increase in operating costs escalation step up frequency flag]",
                    "Deletable": true,
                    "Comment": "",
                    "HasSwitchSignLine": false,
                    "SwitchSignForReport": false,
                    "MultipleInputValues": null,
                    "NonPrimaryInput": false,
                    "Max": "NaN",
                    "Min": "NaN",
                    "IsBalanceButNotCorkscrew": false,
                    "IsEditable": true,
                    "IsConstant": false,
                    "UniqueID": "c6d3db79-d890-4c77-ba62-0d867ab6116c",
                    "Dimensions": {
                      "$type": "ModelMakerEngine.MMDimensions, ModelMakerEngine",
                      "$values": []
                    },
                    "EquationOBXInternal": "DATE(YEAR([Model period end]),MONTH([Model period end]),DAY([Start date]))*[Annual % increase in operating costs escalation step up frequency flag]",
                    "NameOfGroup": "Time.Annual % increase in operating costs index",
                    "EquationToParse": "DATE(YEAR([Model period end]),MONTH([Model period end]),DAY([Start date]))*[Annual % increase in operating costs escalation step up frequency flag]",
                    "MostRecentExpectedUnitErrors": null,
                    "Units": {
                      "$id": "247",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Day in period Annual % increase in operating costs escalation occu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8",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YEARFRAC([Start date],[Day in period Annual % increase in operating costs escalation occurs],1)*[Annual % increase in operating costs escalation step up frequency flag] ()",
                    "Deletable": true,
                    "Comment": "",
                    "HasSwitchSignLine": false,
                    "SwitchSignForReport": false,
                    "MultipleInputValues": null,
                    "NonPrimaryInput": false,
                    "Max": "NaN",
                    "Min": "NaN",
                    "IsBalanceButNotCorkscrew": false,
                    "IsEditable": true,
                    "IsConstant": false,
                    "UniqueID": "db3101e5-9b15-4640-b6ff-30dcf10b8378",
                    "Dimensions": {
                      "$type": "ModelMakerEngine.MMDimensions, ModelMakerEngine",
                      "$values": []
                    },
                    "EquationOBXInternal": "YEARFRAC([Start date],[Day in period Annual % increase in operating costs escalation occurs],1)*[Annual % increase in operating costs escalation step up frequency flag]",
                    "NameOfGroup": "Time.Annual % increase in operating costs index",
                    "EquationToParse": "YEARFRAC([Start date],[Day in period Annual % increase in operating costs escalation occurs],1)*[Annual % increase in operating costs escalation step up frequency flag]",
                    "MostRecentExpectedUnitErrors": null,
                    "Units": {
                      "$id": "249",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years since Annual % increase in operating costs base date",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50",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Annual % increase in operating costs escalation duration flag]=0,1,IF([Annual % increase in operating costs escalation step up frequency flag]=1,(1+[Annual % increase in operating costs annual start escalation rate])^[years since Annual % increase in operating costs base date],PREVIOUSVALUE())) (index)",
                    "Deletable": true,
                    "Comment": "",
                    "HasSwitchSignLine": false,
                    "SwitchSignForReport": false,
                    "MultipleInputValues": null,
                    "NonPrimaryInput": false,
                    "Max": "NaN",
                    "Min": "NaN",
                    "IsBalanceButNotCorkscrew": false,
                    "IsEditable": true,
                    "IsConstant": false,
                    "UniqueID": "b5d5fc4e-b59e-4bff-89f0-b121a6d8c124",
                    "Dimensions": {
                      "$type": "ModelMakerEngine.MMDimensions, ModelMakerEngine",
                      "$values": []
                    },
                    "EquationOBXInternal": "IF([Annual % increase in operating costs escalation duration flag]=0,1,IF([Annual % increase in operating costs escalation step up frequency flag]=1,(1+[Annual % increase in operating costs annual start escalation rate])^[years since Annual % increase in operating costs base date],PREVIOUSVALUE()))",
                    "NameOfGroup": "Time.Annual % increase in operating costs index",
                    "EquationToParse": "IF([Annual % increase in operating costs escalation duration flag]=0,1,IF([Annual % increase in operating costs escalation step up frequency flag]=1,(1+[Annual % increase in operating costs annual start escalation rate])^[years since Annual % increase in operating costs base date],PREVIOUSVALUE()))",
                    "MostRecentExpectedUnitErrors": null,
                    "Units": {
                      "$id": "251",
                      "$type": "ModelMaker.Unit, ModelMaker",
                      "NumberFormatOverride": null,
                      "MatchAnything": false,
                      "ExternalRepresentation": "index",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Annual % increase in operating costs escalation indexation facto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7,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true,
              "IsChecksGroup": false,
              "IsAlertsGroup": false,
              "IsChecksAndAlertsGroup": false,
              "IsUnallocatedGroup": false,
              "IsInputsGroup": false,
              "IsFlag": true,
              "IsTimeAndFlagsGroup": false,
              "DimensionsAcross": {
                "$type": "ModelMakerEngine.MMDimensions, ModelMakerEngine",
                "$values": []
              },
              "TimeAxis": 0,
              "IndexInParent": -1,
              "Name": "Annual % increase in operating costs index",
              "Parent": {
                "$ref": "1"
              },
              "Visible": true,
              "ToolTip": "",
              "OpeningBalanceFlagAppliedName": "",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false,
        "IsFlag": false,
        "IsTimeAndFlagsGroup": true,
        "DimensionsAcross": {
          "$type": "ModelMakerEngine.MMDimensions, ModelMakerEngine",
          "$values": []
        },
        "TimeAxis": 0,
        "IndexInParent": 2,
        "Name": "Tim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13"
      },
      {
        "$ref": "234"
      },
      {
        "$ref": "20"
      },
      {
        "$ref": "227"
      },
      {
        "$ref": "230"
      },
      {
        "$id": "252",
        "$type": "ModelMaker.FactorDescriptionList, ModelMaker",
        "FactorList": {
          "$type": "System.Collections.Generic.Dictionary`2[[System.String, mscorlib],[ModelMakerEngine.IFactorDescription, ModelMakerEngine]], mscorlib"
        },
        "YPosition": -1,
        "Name": "New Node",
        "Parent": {
          "$ref": "1"
        },
        "Visible": fals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41"
      },
      {
        "$ref": "145"
      },
      {
        "$ref": "193"
      },
      {
        "$ref": "195"
      },
      {
        "$ref": "198"
      },
      {
        "$ref": "200"
      },
      {
        "$ref": "203"
      },
      {
        "$ref": "136"
      },
      {
        "$ref": "205"
      },
      {
        "$ref": "211"
      },
      {
        "$id": "253",
        "$type": "ModelMaker.StockNode, ModelMaker",
        "OpeningOrActualsName": "",
        "InFlows": {
          "$type": "System.Collections.Generic.List`1[[ModelMakerEngine.IEquationNode, ModelMakerEngine]], mscorlib",
          "$values": [
            {
              "$ref": "61"
            }
          ]
        },
        "OutFlows": {
          "$type": "System.Collections.Generic.List`1[[ModelMakerEngine.IEquationNode, ModelMakerEngine]], mscorlib",
          "$values": [
            {
              "$ref": "200"
            }
          ]
        },
        "FlagApplied": null,
        "ActualsFlag": null,
        "Name": "Fixed Assets",
        "HasDefaultEquation": false,
        "NonStandardBalanceFormula": false,
        "EquationOBXInternal": "IF([Period number]=0,[Opening Fixed Assets], BEG()+[Capex]-[Depreciation] )",
        "InitialOpeningVariable": null,
        "Units": {
          "$ref": "25"
        },
        "Visible": true,
        "RowTotalDependent": null,
        "PutCalculationOnReport": false,
        "CalculateOnThisReport": null,
        "PivotTableLink": null,
        "NumberFormatOverride": null,
        "ToolTip": "\n Is on Assets=IF([Period number]=0,[Opening Fixed Assets], BEG()+[Capex]-[Depreciation] ) (GBP)\r\nMeaning: Fixed Assets",
        "Deletable": true,
        "Comment": "",
        "HasSwitchSignLine": false,
        "SwitchSignForReport": false,
        "MultipleInputValues": null,
        "NonPrimaryInput": false,
        "Max": "NaN",
        "Min": "NaN",
        "IsBalanceButNotCorkscrew": false,
        "IsEditable": true,
        "IsConstant": false,
        "UniqueID": "7ae2cb9c-598b-4940-82ee-6d27c0ed7d44",
        "Dimensions": {
          "$type": "ModelMakerEngine.MMDimensions, ModelMakerEngine",
          "$values": []
        },
        "NameOfGroup": "Assets",
        "EquationToParse": "IF([Period number]=0,[Opening Fixed Assets], BEG()+[Capex]-[Depreciation] )",
        "MostRecentExpectedUnitErrors": null,
        "ReportLines": {
          "$type": "ModelMaker.UndoableCollection`1[[ModelMakerEngine.IReportLine, ModelMakerEngine]], ModelMaker.Undo",
          "$values": [
            {
              "$id": "254",
              "$type": "ModelMaker.ReportLine, ModelMaker",
              "ActualsItemName": null,
              "ActualsInput": null,
              "AssociatedSchematicNode": {
                "$ref": "253"
              },
              "OpeningBalanceFlagAppliedName": "",
              "SumOfAboveIncludesPreviousTotal": false,
              "LastNameUsed": null,
              "SwitchSignForReport": false,
              "IsSumOfAbove": false,
              "ParentReport": {
                "$id": "255",
                "$type": "ModelMaker.Report, ModelMaker",
                "TimeStep": 8,
                "YearEndBasis": 1002,
                "YearEndMonth": 12,
                "AllowTitleChange": true,
                "IsDuplicate": false,
                "ReportLinesCalculated": {
                  "$type": "System.Collections.Generic.List`1[[ModelMakerEngine.IReportLine, ModelMakerEngine]], mscorlib",
                  "$values": []
                },
                "ReportLines": {
                  "$type": "ModelMaker.UndoableCollection`1[[ModelMakerEngine.IReportLine, ModelMakerEngine]], ModelMaker.Undo",
                  "$values": [
                    {
                      "$ref": "254"
                    },
                    {
                      "$id": "256",
                      "$type": "ModelMaker.ReportLine, ModelMaker",
                      "ActualsItemName": null,
                      "ActualsInput": null,
                      "AssociatedSchematicNode": {
                        "$id": "257",
                        "$type": "ModelMaker.VariableNode, ModelMaker",
                        "RowTotalDependent": null,
                        "PutCalculationOnReport": false,
                        "CalculateOnThisReport": null,
                        "PivotTableLink": null,
                        "NumberFormatOverride": null,
                        "HasOpeningBalanceFlag": false,
                        "OpeningBalanceFlagAppliedName": "",
                        "ToolTip": "\n Is on Assets(Sub total or total of the items above it)",
                        "Deletable": true,
                        "Comment": "",
                        "HasSwitchSignLine": false,
                        "SwitchSignForReport": false,
                        "MultipleInputValues": null,
                        "NonPrimaryInput": false,
                        "Max": "NaN",
                        "Min": "NaN",
                        "IsBalanceButNotCorkscrew": false,
                        "IsEditable": false,
                        "IsConstant": false,
                        "UniqueID": "de8ba3f4-0ea0-4d40-9242-dce496e9239f",
                        "Dimensions": {
                          "$type": "ModelMakerEngine.MMDimensions, ModelMakerEngine",
                          "$values": []
                        },
                        "EquationOBXInternal": "",
                        "NameOfGroup": "Assets",
                        "EquationToParse": "",
                        "MostRecentExpectedUnitErrors": null,
                        "Units": {
                          "$ref": "2"
                        },
                        "Name": "Total Fixed Assets",
                        "ReportLines": {
                          "$type": "ModelMaker.UndoableCollection`1[[ModelMakerEngine.IReportLine, ModelMakerEngine]], ModelMaker.Undo",
                          "$values": [
                            {
                              "$ref": "256"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255"
                      },
                      "HeadingLevel": 0,
                      "ReportFormatName": null,
                      "NameOfGroup": "Asset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58",
                      "$type": "ModelMaker.ReportLine, ModelMaker",
                      "ActualsItemName": null,
                      "ActualsInput": null,
                      "AssociatedSchematicNode": {
                        "$id": "259",
                        "$type": "ModelMaker.StockNode, ModelMaker",
                        "OpeningOrActualsName": "",
                        "InFlows": {
                          "$type": "System.Collections.Generic.List`1[[ModelMakerEngine.IEquationNode, ModelMakerEngine]], mscorlib",
                          "$values": [
                            {
                              "$ref": "141"
                            }
                          ]
                        },
                        "OutFlows": {
                          "$type": "System.Collections.Generic.List`1[[ModelMakerEngine.IEquationNode, ModelMakerEngine]], mscorlib",
                          "$values": [
                            {
                              "$ref": "67"
                            }
                          ]
                        },
                        "FlagApplied": null,
                        "ActualsFlag": null,
                        "Name": "Debtors",
                        "HasDefaultEquation": false,
                        "NonStandardBalanceFormula": false,
                        "EquationOBXInternal": "IF([Period number]=0, [Opening Debtors], BEG()+[Revenue]-[Cash income] )",
                        "InitialOpeningVariable": null,
                        "Units": {
                          "$ref": "28"
                        },
                        "Visible": true,
                        "RowTotalDependent": null,
                        "PutCalculationOnReport": false,
                        "CalculateOnThisReport": null,
                        "PivotTableLink": null,
                        "NumberFormatOverride": null,
                        "ToolTip": "\n Is on Working capital=IF([Period number]=0, [Opening Debtors], BEG()+[Revenue]-[Cash income] ) (GBP)\r\nMeaning: Debtors",
                        "Deletable": true,
                        "Comment": "",
                        "HasSwitchSignLine": false,
                        "SwitchSignForReport": false,
                        "MultipleInputValues": null,
                        "NonPrimaryInput": false,
                        "Max": "NaN",
                        "Min": "NaN",
                        "IsBalanceButNotCorkscrew": false,
                        "IsEditable": true,
                        "IsConstant": false,
                        "UniqueID": "071cd39f-b473-4848-a583-c4e78fb6752f",
                        "Dimensions": {
                          "$type": "ModelMakerEngine.MMDimensions, ModelMakerEngine",
                          "$values": []
                        },
                        "NameOfGroup": "Working capital",
                        "EquationToParse": "IF([Period number]=0, [Opening Debtors], BEG()+[Revenue]-[Cash income] )",
                        "MostRecentExpectedUnitErrors": null,
                        "ReportLines": {
                          "$type": "ModelMaker.UndoableCollection`1[[ModelMakerEngine.IReportLine, ModelMakerEngine]], ModelMaker.Undo",
                          "$values": [
                            {
                              "$ref": "258"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13"
                        },
                        "HasStandardDescription": true,
                        "HasStandardName": false,
                        "OptimisationNodePair": null,
                        "IsOptimisationNode": false,
                        "Actuals": null,
                        "UDFCode": null,
                        "AssociatedOptimisationNodes": null,
                        "CustomNamedRange": null,
                        "IsRowTotal": false,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Working capital",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0",
                      "$type": "ModelMaker.ReportLine, ModelMaker",
                      "ActualsItemName": null,
                      "ActualsInput": null,
                      "AssociatedSchematicNode": {
                        "$id": "261",
                        "$type": "ModelMaker.StockNode, ModelMaker",
                        "OpeningOrActualsName": "",
                        "InFlows": {
                          "$type": "System.Collections.Generic.List`1[[ModelMakerEngine.IEquationNode, ModelMakerEngine]], mscorlib",
                          "$values": [
                            {
                              "$ref": "145"
                            },
                            {
                              "$ref": "195"
                            }
                          ]
                        },
                        "OutFlows": {
                          "$type": "System.Collections.Generic.List`1[[ModelMakerEngine.IEquationNode, ModelMakerEngine]], mscorlib",
                          "$values": [
                            {
                              "$ref": "133"
                            }
                          ]
                        },
                        "FlagApplied": null,
                        "ActualsFlag": null,
                        "Name": "Creditors",
                        "HasDefaultEquation": false,
                        "NonStandardBalanceFormula": false,
                        "EquationOBXInternal": "IF([Period number]=0,[Opening Creditors], BEG()+[Cost of sales]+[Operating cost]-[Cash outflow from operations] )",
                        "InitialOpeningVariable": null,
                        "Units": {
                          "$ref": "31"
                        },
                        "Visible": true,
                        "RowTotalDependent": null,
                        "PutCalculationOnReport": false,
                        "CalculateOnThisReport": null,
                        "PivotTableLink": null,
                        "NumberFormatOverride": null,
                        "ToolTip": "\n Is on Working capital=IF([Period number]=0,[Opening Creditors], BEG()+[Cost of sales]+[Operating cost]-[Cash outflow from operations] ) (GBP)\r\nMeaning: Creditors",
                        "Deletable": true,
                        "Comment": "",
                        "HasSwitchSignLine": true,
                        "SwitchSignForReport": true,
                        "MultipleInputValues": null,
                        "NonPrimaryInput": false,
                        "Max": "NaN",
                        "Min": "NaN",
                        "IsBalanceButNotCorkscrew": false,
                        "IsEditable": true,
                        "IsConstant": false,
                        "UniqueID": "2d1a5a6b-fdfb-47f7-948f-7b6fc117cc3c",
                        "Dimensions": {
                          "$type": "ModelMakerEngine.MMDimensions, ModelMakerEngine",
                          "$values": []
                        },
                        "NameOfGroup": "Working capital",
                        "EquationToParse": "IF([Period number]=0,[Opening Creditors], BEG()+[Cost of sales]+[Operating cost]-[Cash outflow from operations] )",
                        "MostRecentExpectedUnitErrors": null,
                        "ReportLines": {
                          "$type": "ModelMaker.UndoableCollection`1[[ModelMakerEngine.IReportLine, ModelMakerEngine]], ModelMaker.Undo",
                          "$values": [
                            {
                              "$ref": "260"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10"
                        },
                        "HasStandardDescription": true,
                        "HasStandardName": false,
                        "OptimisationNodePair": null,
                        "IsOptimisationNode": false,
                        "Actuals": null,
                        "UDFCode": null,
                        "AssociatedOptimisationNodes": null,
                        "CustomNamedRange": null,
                        "IsRowTotal": false,
                        "YPosition": 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255"
                      },
                      "HeadingLevel": 0,
                      "ReportFormatName": null,
                      "NameOfGroup": "Working capital",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2",
                      "$type": "ModelMaker.ReportLine, ModelMaker",
                      "ActualsItemName": null,
                      "ActualsInput": null,
                      "AssociatedSchematicNode": {
                        "$id": "263",
                        "$type": "ModelMaker.StockNode, ModelMaker",
                        "OpeningOrActualsName": "",
                        "InFlows": {
                          "$type": "System.Collections.Generic.List`1[[ModelMakerEngine.IEquationNode, ModelMakerEngine]], mscorlib",
                          "$values": [
                            {
                              "$ref": "220"
                            }
                          ]
                        },
                        "OutFlows": {
                          "$type": "System.Collections.Generic.List`1[[ModelMakerEngine.IEquationNode, ModelMakerEngine]], mscorlib",
                          "$values": []
                        },
                        "FlagApplied": null,
                        "ActualsFlag": null,
                        "Name": "Cash",
                        "HasDefaultEquation": false,
                        "NonStandardBalanceFormula": false,
                        "EquationOBXInternal": "IF([Period number]=0, [Opening Cash], BEG()+[Net cashflow] )",
                        "InitialOpeningVariable": null,
                        "Units": {
                          "$id": "26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Visible": true,
                        "RowTotalDependent": null,
                        "PutCalculationOnReport": false,
                        "CalculateOnThisReport": null,
                        "PivotTableLink": null,
                        "NumberFormatOverride": null,
                        "ToolTip": "\n Is on Financials=IF([Period number]=0, [Opening Cash], BEG()+[Net cashflow] ) (GBP)",
                        "Deletable": true,
                        "Comment": "",
                        "HasSwitchSignLine": false,
                        "SwitchSignForReport": false,
                        "MultipleInputValues": null,
                        "NonPrimaryInput": false,
                        "Max": "NaN",
                        "Min": "NaN",
                        "IsBalanceButNotCorkscrew": false,
                        "IsEditable": true,
                        "IsConstant": false,
                        "UniqueID": "cba46a70-0a47-4ec7-ac6b-f6ef5900cebf",
                        "Dimensions": {
                          "$type": "ModelMakerEngine.MMDimensions, ModelMakerEngine",
                          "$values": []
                        },
                        "NameOfGroup": "Financials",
                        "EquationToParse": "IF([Period number]=0, [Opening Cash], BEG()+[Net cashflow] )",
                        "MostRecentExpectedUnitErrors": {
                          "$type": "System.Collections.Generic.List`1[[System.String, mscorlib]], mscorlib",
                          "$values": [
                            "The TRUE part of the IF function measured in GBP but the FALSE part that has no units"
                          ]
                        },
                        "ReportLines": {
                          "$type": "ModelMaker.UndoableCollection`1[[ModelMakerEngine.IReportLine, ModelMakerEngine]], ModelMaker.Undo",
                          "$values": [
                            {
                              "$ref": "262"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5",
                      "$type": "ModelMaker.ReportLine, ModelMaker",
                      "ActualsItemName": null,
                      "ActualsInput": null,
                      "AssociatedSchematicNode": {
                        "$id": "266",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cb6ac3c6-2f6d-46cf-b0bb-038f1af624e5",
                        "Dimensions": {
                          "$type": "ModelMakerEngine.MMDimensions, ModelMakerEngine",
                          "$values": []
                        },
                        "EquationOBXInternal": "",
                        "NameOfGroup": "Financials",
                        "EquationToParse": "",
                        "MostRecentExpectedUnitErrors": null,
                        "Units": {
                          "$ref": "2"
                        },
                        "Name": "Total Current Assets",
                        "ReportLines": {
                          "$type": "ModelMaker.UndoableCollection`1[[ModelMakerEngine.IReportLine, ModelMakerEngine]], ModelMaker.Undo",
                          "$values": [
                            {
                              "$ref": "265"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3,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tru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7",
                      "$type": "ModelMaker.ReportLine, ModelMaker",
                      "ActualsItemName": null,
                      "ActualsInput": null,
                      "AssociatedSchematicNode": {
                        "$id": "268",
                        "$type": "ModelMaker.VariableNode, ModelMaker",
                        "RowTotalDependent": null,
                        "PutCalculationOnReport": false,
                        "CalculateOnThisReport": null,
                        "PivotTableLink": null,
                        "NumberFormatOverride": null,
                        "HasOpeningBalanceFlag": false,
                        "OpeningBalanceFlagAppliedName": "",
                        "ToolTip": "\n Is on Financials=[Total Fixed Assets]+[Total Current Assets] (GBP)\r\nMeaning: Net assets",
                        "Deletable": true,
                        "Comment": "",
                        "HasSwitchSignLine": false,
                        "SwitchSignForReport": false,
                        "MultipleInputValues": null,
                        "NonPrimaryInput": false,
                        "Max": "NaN",
                        "Min": "NaN",
                        "IsBalanceButNotCorkscrew": false,
                        "IsEditable": true,
                        "IsConstant": false,
                        "UniqueID": "1d5811b3-11b0-4a3b-8fa0-cd54aef168a2",
                        "Dimensions": {
                          "$type": "ModelMakerEngine.MMDimensions, ModelMakerEngine",
                          "$values": []
                        },
                        "EquationOBXInternal": "[Total Fixed Assets]+[Total Current Assets]",
                        "NameOfGroup": "Financials",
                        "EquationToParse": "[Total Fixed Assets]+[Total Current Assets]",
                        "MostRecentExpectedUnitErrors": null,
                        "Units": {
                          "$id": "26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Net Assets",
                        "ReportLines": {
                          "$type": "ModelMaker.UndoableCollection`1[[ModelMakerEngine.IReportLine, ModelMakerEngine]], ModelMaker.Undo",
                          "$values": [
                            {
                              "$ref": "267"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103"
                        },
                        "HasStandardDescription": tru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70",
                      "$type": "ModelMaker.ReportLine, ModelMaker",
                      "ActualsItemName": null,
                      "ActualsInput": null,
                      "AssociatedSchematicNode": {
                        "$id": "271",
                        "$type": "ModelMaker.StockNode, ModelMaker",
                        "OpeningOrActualsName": "",
                        "InFlows": {
                          "$type": "System.Collections.Generic.List`1[[ModelMakerEngine.IEquationNode, ModelMakerEngine]], mscorlib",
                          "$values": [
                            {
                              "$ref": "215"
                            }
                          ]
                        },
                        "OutFlows": {
                          "$type": "System.Collections.Generic.List`1[[ModelMakerEngine.IEquationNode, ModelMakerEngine]], mscorlib",
                          "$values": []
                        },
                        "FlagApplied": null,
                        "ActualsFlag": null,
                        "Name": "Equity",
                        "HasDefaultEquation": false,
                        "NonStandardBalanceFormula": false,
                        "EquationOBXInternal": "IF([Period number]=0, [Opening Equity], BEG()+[Equity injections] )",
                        "InitialOpeningVariable": null,
                        "Units": {
                          "$ref": "37"
                        },
                        "Visible": true,
                        "RowTotalDependent": null,
                        "PutCalculationOnReport": false,
                        "CalculateOnThisReport": null,
                        "PivotTableLink": null,
                        "NumberFormatOverride": null,
                        "ToolTip": "\n Is on Financials=IF([Period number]=0, [Opening Equity], BEG()+[Equity injections] ) (GBP)\r\nMeaning: Equity",
                        "Deletable": true,
                        "Comment": "",
                        "HasSwitchSignLine": false,
                        "SwitchSignForReport": false,
                        "MultipleInputValues": null,
                        "NonPrimaryInput": false,
                        "Max": "NaN",
                        "Min": "NaN",
                        "IsBalanceButNotCorkscrew": false,
                        "IsEditable": true,
                        "IsConstant": false,
                        "UniqueID": "a9d4aa29-a536-4c51-83c9-261309ca3745",
                        "Dimensions": {
                          "$type": "ModelMakerEngine.MMDimensions, ModelMakerEngine",
                          "$values": []
                        },
                        "NameOfGroup": "Financials",
                        "EquationToParse": "IF([Period number]=0, [Opening Equity], BEG()+[Equity injections] )",
                        "MostRecentExpectedUnitErrors": null,
                        "ReportLines": {
                          "$type": "ModelMaker.UndoableCollection`1[[ModelMakerEngine.IReportLine, ModelMakerEngine]], ModelMaker.Undo",
                          "$values": [
                            {
                              "$ref": "270"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119"
                        },
                        "HasStandardDescription": true,
                        "HasStandardName": false,
                        "OptimisationNodePair": null,
                        "IsOptimisationNode": false,
                        "Actuals": null,
                        "UDFCode": null,
                        "AssociatedOptimisationNodes": null,
                        "CustomNamedRange": null,
                        "IsRowTotal": false,
                        "YPosition": 1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72",
                      "$type": "ModelMaker.ReportLine, ModelMaker",
                      "ActualsItemName": null,
                      "ActualsInput": null,
                      "AssociatedSchematicNode": {
                        "$id": "273",
                        "$type": "ModelMaker.StockNode, ModelMaker",
                        "OpeningOrActualsName": "",
                        "InFlows": {
                          "$type": "System.Collections.Generic.List`1[[ModelMakerEngine.IEquationNode, ModelMakerEngine]], mscorlib",
                          "$values": [
                            {
                              "$ref": "211"
                            }
                          ]
                        },
                        "OutFlows": {
                          "$type": "System.Collections.Generic.List`1[[ModelMakerEngine.IEquationNode, ModelMakerEngine]], mscorlib",
                          "$values": []
                        },
                        "FlagApplied": null,
                        "ActualsFlag": null,
                        "Name": "Retained Earnings",
                        "HasDefaultEquation": false,
                        "NonStandardBalanceFormula": false,
                        "EquationOBXInternal": "IF([Period number]=0,[Opening Retained Earnings], BEG()+[Retained earnings this period] )",
                        "InitialOpeningVariable": null,
                        "Units": {
                          "$ref": "40"
                        },
                        "Visible": true,
                        "RowTotalDependent": null,
                        "PutCalculationOnReport": false,
                        "CalculateOnThisReport": null,
                        "PivotTableLink": null,
                        "NumberFormatOverride": null,
                        "ToolTip": "\n Is on Financials=IF([Period number]=0,[Opening Retained Earnings], BEG()+[Retained earnings this period] ) (GBP)\r\nMeaning: Retained profits",
                        "Deletable": true,
                        "Comment": "",
                        "HasSwitchSignLine": false,
                        "SwitchSignForReport": false,
                        "MultipleInputValues": null,
                        "NonPrimaryInput": false,
                        "Max": "NaN",
                        "Min": "NaN",
                        "IsBalanceButNotCorkscrew": false,
                        "IsEditable": true,
                        "IsConstant": false,
                        "UniqueID": "519ef844-a9ce-433d-acf8-dd7d949b3ca4",
                        "Dimensions": {
                          "$type": "ModelMakerEngine.MMDimensions, ModelMakerEngine",
                          "$values": []
                        },
                        "NameOfGroup": "Financials",
                        "EquationToParse": "IF([Period number]=0,[Opening Retained Earnings], BEG()+[Retained earnings this period] )",
                        "MostRecentExpectedUnitErrors": {
                          "$type": "System.Collections.Generic.List`1[[System.String, mscorlib]], mscorlib",
                          "$values": [
                            "The TRUE part of the IF function measured in GBP but the FALSE part that has no units"
                          ]
                        },
                        "ReportLines": {
                          "$type": "ModelMaker.UndoableCollection`1[[ModelMakerEngine.IReportLine, ModelMakerEngine]], ModelMaker.Undo",
                          "$values": [
                            {
                              "$ref": "272"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117"
                        },
                        "HasStandardDescription": true,
                        "HasStandardName": false,
                        "OptimisationNodePair": null,
                        "IsOptimisationNode": false,
                        "Actuals": null,
                        "UDFCode": null,
                        "AssociatedOptimisationNodes": null,
                        "CustomNamedRange": null,
                        "IsRowTotal": false,
                        "YPosition": 11,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74",
                      "$type": "ModelMaker.ReportLine, ModelMaker",
                      "ActualsItemName": null,
                      "ActualsInput": null,
                      "AssociatedSchematicNode": {
                        "$id": "275",
                        "$type": "ModelMaker.VariableNode, ModelMaker",
                        "RowTotalDependent": null,
                        "PutCalculationOnReport": false,
                        "CalculateOnThisReport": null,
                        "PivotTableLink": null,
                        "NumberFormatOverride": null,
                        "HasOpeningBalanceFlag": false,
                        "OpeningBalanceFlagAppliedName": "",
                        "ToolTip": "\n Is on Financials=[Equity] + [Retained Earnings] (GBP)",
                        "Deletable": true,
                        "Comment": "",
                        "HasSwitchSignLine": false,
                        "SwitchSignForReport": false,
                        "MultipleInputValues": null,
                        "NonPrimaryInput": false,
                        "Max": "NaN",
                        "Min": "NaN",
                        "IsBalanceButNotCorkscrew": false,
                        "IsEditable": true,
                        "IsConstant": false,
                        "UniqueID": "f211d9e6-54f6-4987-b96e-1ebbf09b65b3",
                        "Dimensions": {
                          "$type": "ModelMakerEngine.MMDimensions, ModelMakerEngine",
                          "$values": []
                        },
                        "EquationOBXInternal": "[Equity] + [Retained Earnings]",
                        "NameOfGroup": "Unallocated",
                        "EquationToParse": "[Equity] + [Retained Earnings]",
                        "MostRecentExpectedUnitErrors": null,
                        "Units": {
                          "$id": "27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Shareholder Equity",
                        "ReportLines": {
                          "$type": "ModelMaker.UndoableCollection`1[[ModelMakerEngine.IReportLine, ModelMakerEngine]], ModelMaker.Undo",
                          "$values": [
                            {
                              "$ref": "27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ReportSubTota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Balance Sheet",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Asset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05"
        },
        "HasStandardDescription": true,
        "HasStandardName": false,
        "OptimisationNodePair": null,
        "IsOptimisationNode": false,
        "Actuals": null,
        "UDFCode": null,
        "AssociatedOptimisationNodes": null,
        "CustomNamedRange": null,
        "IsRowTotal": false,
        "YPosition": 1,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3"
      },
      {
        "$ref": "257"
      },
      {
        "$ref": "259"
      },
      {
        "$ref": "26"
      },
      {
        "$ref": "261"
      },
      {
        "$ref": "29"
      },
      {
        "$ref": "263"
      },
      {
        "$ref": "32"
      },
      {
        "$ref": "268"
      },
      {
        "$ref": "266"
      },
      {
        "$ref": "271"
      },
      {
        "$ref": "35"
      },
      {
        "$ref": "273"
      },
      {
        "$ref": "38"
      },
      {
        "$ref": "67"
      },
      {
        "$ref": "133"
      },
      {
        "$ref": "213"
      },
      {
        "$ref": "61"
      },
      {
        "$ref": "215"
      },
      {
        "$ref": "218"
      },
      {
        "$ref": "220"
      },
      {
        "$id": "277",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6,
        "Name": "Debt",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221"
      },
      {
        "$ref": "7"
      },
      {
        "$id": "278",
        "$type": "ModelMaker.GroupNode, ModelMaker",
        "TabOrHeaderColour": "",
        "Comment": "",
        "NameOfGroup": null,
        "YPosition": 0,
        "Folded": false,
        "Font": null,
        "Children": {
          "$type": "ModelMaker.GroupNodeChildCollection, ModelMaker",
          "$values": [
            {
              "$id": "279",
              "$type": "ModelMaker.VariableNode, ModelMaker",
              "RowTotalDependent": null,
              "PutCalculationOnReport": false,
              "CalculateOnThisReport": null,
              "PivotTableLink": null,
              "NumberFormatOverride": null,
              "HasOpeningBalanceFlag": false,
              "OpeningBalanceFlagAppliedName": "",
              "ToolTip": "\n Is on Assets=[Months per year]/[Months per period] (periods)",
              "Deletable": true,
              "Comment": "",
              "HasSwitchSignLine": false,
              "SwitchSignForReport": false,
              "MultipleInputValues": null,
              "NonPrimaryInput": false,
              "Max": "NaN",
              "Min": "NaN",
              "IsBalanceButNotCorkscrew": false,
              "IsEditable": true,
              "IsConstant": false,
              "UniqueID": "969de639-115f-4e2d-a7d7-4276c2641361",
              "Dimensions": {
                "$type": "ModelMakerEngine.MMDimensions, ModelMakerEngine",
                "$values": []
              },
              "EquationOBXInternal": "[Months per year]/[Months per period]",
              "NameOfGroup": "Assets",
              "EquationToParse": "[Months per year]/[Months per period]",
              "MostRecentExpectedUnitErrors": null,
              "Units": {
                "$id": "280",
                "$type": "ModelMaker.Unit, ModelMaker",
                "NumberFormatOverride": null,
                "MatchAnything": false,
                "ExternalRepresentation": "periods",
                "ItemsOnTop": {
                  "$type": "System.Collections.Generic.List`1[[System.String, mscorlib]], mscorlib",
                  "$values": [
                    "PERIOD"
                  ]
                },
                "ItemsOnBottom": {
                  "$type": "System.Collections.Generic.List`1[[System.String, mscorlib]], mscorlib",
                  "$values": []
                },
                "IsCurrency": false,
                "ContainsSMU": false,
                "IsDimensionless": false,
                "InsertRowTotal": true,
                "IgnoreWhenDeterminingExpectedUnits": false
              },
              "Name": "Periods per yea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53"
            },
            {
              "$ref": "200"
            },
            {
              "$ref": "257"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5,
        "Name": "Asse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81",
        "$type": "ModelMaker.GroupNode, ModelMaker",
        "TabOrHeaderColour": "",
        "Comment": "",
        "NameOfGroup": null,
        "YPosition": 0,
        "Folded": false,
        "Font": null,
        "Children": {
          "$type": "ModelMaker.GroupNodeChildCollection, ModelMaker",
          "$values": [
            {
              "$ref": "67"
            },
            {
              "$ref": "133"
            },
            {
              "$ref": "261"
            },
            {
              "$ref": "259"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7,
        "Name": "Working capital",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11"
      },
      {
        "$ref": "229"
      },
      {
        "$id": "282",
        "$type": "ModelMaker.GroupNode, ModelMaker",
        "TabOrHeaderColour": "",
        "Comment": "",
        "NameOfGroup": null,
        "YPosition": 0,
        "Folded": false,
        "Font": null,
        "Children": {
          "$type": "ModelMaker.GroupNodeChildCollection, ModelMaker",
          "$values": [
            {
              "$ref": "263"
            },
            {
              "$ref": "211"
            },
            {
              "$ref": "205"
            },
            {
              "$ref": "136"
            },
            {
              "$ref": "203"
            },
            {
              "$ref": "268"
            },
            {
              "$ref": "198"
            },
            {
              "$ref": "193"
            },
            {
              "$ref": "220"
            },
            {
              "$ref": "218"
            },
            {
              "$ref": "213"
            },
            {
              "$ref": "273"
            },
            {
              "$ref": "271"
            },
            {
              "$ref": "266"
            },
            {
              "$ref": "275"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8,
        "Name": "Financial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83",
        "$type": "ModelMaker.GroupNode, ModelMaker",
        "TabOrHeaderColour": "",
        "Comment": "",
        "NameOfGroup": "Model Checks and Alerts",
        "YPosition": 0,
        "Folded": true,
        "Font": null,
        "Children": {
          "$type": "ModelMaker.GroupNodeChildCollection, ModelMaker",
          "$values": [
            {
              "$id": "284",
              "$type": "ModelMaker.VariableNode, ModelMaker",
              "RowTotalDependent": null,
              "PutCalculationOnReport": false,
              "CalculateOnThisReport": null,
              "PivotTableLink": null,
              "NumberFormatOverride": null,
              "HasOpeningBalanceFlag": false,
              "OpeningBalanceFlagAppliedName": "",
              "ToolTip": "\n Is on Model Checks and Alerts.Model Checks=IF(ROUND(ABS([Net Assets] - [Shareholder Equity]),6)=0,0,1) (check)",
              "Deletable": true,
              "Comment": "",
              "HasSwitchSignLine": false,
              "SwitchSignForReport": false,
              "MultipleInputValues": null,
              "NonPrimaryInput": false,
              "Max": "NaN",
              "Min": "NaN",
              "IsBalanceButNotCorkscrew": false,
              "IsEditable": true,
              "IsConstant": false,
              "UniqueID": "5c1bfbc9-5c93-42bf-8293-78366d0a439f",
              "Dimensions": {
                "$type": "ModelMakerEngine.MMDimensions, ModelMakerEngine",
                "$values": []
              },
              "EquationOBXInternal": "IF(ROUND(ABS([Net Assets] - [Shareholder Equity]),6)=0,0,1)",
              "NameOfGroup": "Model Checks and Alerts.Model Checks",
              "EquationToParse": "IF(ROUND(ABS([Net Assets] - [Shareholder Equity]),6)=0,0,1)",
              "MostRecentExpectedUnitErrors": null,
              "Units": {
                "$id": "285",
                "$type": "ModelMaker.Unit, ModelMaker",
                "NumberFormatOverride": null,
                "MatchAnything": true,
                "ExternalRepresentation": "check",
                "ItemsOnTop": {
                  "$type": "System.Collections.Generic.List`1[[System.String, mscorlib]], mscorlib",
                  "$values": [
                    "CHECK"
                  ]
                },
                "ItemsOnBottom": {
                  "$type": "System.Collections.Generic.List`1[[System.String, mscorlib]], mscorlib",
                  "$values": []
                },
                "IsCurrency": false,
                "ContainsSMU": false,
                "IsDimensionless": false,
                "InsertRowTotal": true,
                "IgnoreWhenDeterminingExpectedUnits": false
              },
              "Name": "Balance sheet balance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true,
        "IsAlertsGroup": false,
        "IsChecksAndAlertsGroup": false,
        "IsUnallocatedGroup": false,
        "IsInputsGroup": false,
        "IsFlag": false,
        "IsTimeAndFlagsGroup": false,
        "DimensionsAcross": {
          "$type": "ModelMakerEngine.MMDimensions, ModelMakerEngine",
          "$values": []
        },
        "TimeAxis": 0,
        "IndexInParent": -1,
        "Name": "Model Check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275"
      },
      {
        "$ref": "284"
      },
      {
        "$ref": "279"
      },
      {
        "$ref": "15"
      },
      {
        "$ref": "22"
      },
      {
        "$ref": "232"
      },
      {
        "$ref": "233"
      },
      {
        "$ref": "226"
      },
      {
        "$id": "286",
        "$type": "ModelMaker.GroupNode, ModelMaker",
        "TabOrHeaderColour": "",
        "Comment": "",
        "NameOfGroup": "Model Checks and Alerts",
        "YPosition": 1,
        "Folded": true,
        "Font": null,
        "Children": {
          "$type": "ModelMaker.GroupNodeChildCollection, ModelMaker",
          "$values": []
        },
        "AllowAddChildren": true,
        "AllowRemoveChildren": true,
        "IsImported": false,
        "IsChecksGroup": false,
        "IsAlertsGroup": true,
        "IsChecksAndAlertsGroup": false,
        "IsUnallocatedGroup": false,
        "IsInputsGroup": false,
        "IsFlag": false,
        "IsTimeAndFlagsGroup": false,
        "DimensionsAcross": {
          "$type": "ModelMakerEngine.MMDimensions, ModelMakerEngine",
          "$values": []
        },
        "TimeAxis": 0,
        "IndexInParent": -1,
        "Name": "Model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87",
        "$type": "ModelMaker.GroupNode, ModelMaker",
        "TabOrHeaderColour": "",
        "Comment": "",
        "NameOfGroup": null,
        "YPosition": 0,
        "Folded": false,
        "Font": null,
        "Children": {
          "$type": "ModelMaker.GroupNodeChildCollection, ModelMaker",
          "$values": [
            {
              "$ref": "283"
            },
            {
              "$ref": "286"
            }
          ]
        },
        "AllowAddChildren": true,
        "AllowRemoveChildren": true,
        "IsImported": false,
        "IsChecksGroup": false,
        "IsAlertsGroup": false,
        "IsChecksAndAlertsGroup": true,
        "IsUnallocatedGroup": false,
        "IsInputsGroup": false,
        "IsFlag": false,
        "IsTimeAndFlagsGroup": false,
        "DimensionsAcross": {
          "$type": "ModelMakerEngine.MMDimensions, ModelMakerEngine",
          "$values": []
        },
        "TimeAxis": 0,
        "IndexInParent": 9,
        "Name": "Model Checks and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10"
      },
      {
        "$id": "288",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0,
        "Name": "Optimisation",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89",
        "$type": "ModelMaker.GroupNode, ModelMaker",
        "TabOrHeaderColour": "",
        "Comment": "",
        "NameOfGroup": null,
        "YPosition": 0,
        "Folded": false,
        "Font": null,
        "Children": {
          "$type": "ModelMaker.GroupNodeChildCollection, ModelMaker",
          "$values": []
        },
        "AllowAddChildren": true,
        "AllowRemoveChildren": true,
        "IsImported": false,
        "IsChecksGroup": true,
        "IsAlertsGroup": false,
        "IsChecksAndAlertsGroup": false,
        "IsUnallocatedGroup": false,
        "IsInputsGroup": false,
        "IsFlag": false,
        "IsTimeAndFlagsGroup": false,
        "DimensionsAcross": {
          "$type": "ModelMakerEngine.MMDimensions, ModelMakerEngine",
          "$values": []
        },
        "TimeAxis": 0,
        "IndexInParent": -1,
        "Name": "Model Check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90",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true,
        "IsChecksAndAlertsGroup": false,
        "IsUnallocatedGroup": false,
        "IsInputsGroup": false,
        "IsFlag": false,
        "IsTimeAndFlagsGroup": false,
        "DimensionsAcross": {
          "$type": "ModelMakerEngine.MMDimensions, ModelMakerEngine",
          "$values": []
        },
        "TimeAxis": 0,
        "IndexInParent": -1,
        "Name": "Model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91",
        "$type": "ModelMaker.GroupNode, ModelMaker",
        "TabOrHeaderColour": "",
        "Comment": "",
        "NameOfGroup": null,
        "YPosition": 0,
        "Folded": false,
        "Font": null,
        "Children": {
          "$type": "ModelMaker.GroupNodeChildCollection, ModelMaker",
          "$values": [
            {
              "$ref": "145"
            },
            {
              "$ref": "195"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4,
        "Name": "Expens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42"
      },
      {
        "$ref": "236"
      },
      {
        "$ref": "48"
      },
      {
        "$ref": "238"
      },
      {
        "$ref": "240"
      },
      {
        "$ref": "17"
      },
      {
        "$ref": "242"
      },
      {
        "$ref": "244"
      },
      {
        "$ref": "246"
      },
      {
        "$ref": "248"
      },
      {
        "$ref": "250"
      },
      {
        "$ref": "235"
      },
      {
        "$ref": "45"
      },
      {
        "$id": "292",
        "$type": "ModelMaker.GroupNode, ModelMaker",
        "TabOrHeaderColour": "",
        "Comment": "",
        "NameOfGroup": null,
        "YPosition": 0,
        "Folded": false,
        "Font": null,
        "Children": {
          "$type": "ModelMaker.GroupNodeChildCollection, ModelMaker",
          "$values": [
            {
              "$id": "293",
              "$type": "ModelMaker.VariableNode, ModelMaker",
              "RowTotalDependent": null,
              "PutCalculationOnReport": false,
              "CalculateOnThisReport": null,
              "PivotTableLink": null,
              "NumberFormatOverride": null,
              "HasOpeningBalanceFlag": false,
              "OpeningBalanceFlagAppliedName": "",
              "ToolTip": "\n Is on Customers= [Addressible Market (customers)] * [Market Penetration %] (customers)",
              "Deletable": true,
              "Comment": "",
              "HasSwitchSignLine": false,
              "SwitchSignForReport": false,
              "MultipleInputValues": null,
              "NonPrimaryInput": false,
              "Max": "NaN",
              "Min": "NaN",
              "IsBalanceButNotCorkscrew": false,
              "IsEditable": true,
              "IsConstant": false,
              "UniqueID": "e2ef4472-22be-41e4-875f-9ab249de721a",
              "Dimensions": {
                "$type": "ModelMakerEngine.MMDimensions, ModelMakerEngine",
                "$values": []
              },
              "EquationOBXInternal": " [Addressible Market (customers)] * [Market Penetration %]",
              "NameOfGroup": "Customers",
              "EquationToParse": " [Addressible Market (customers)] * [Market Penetration %]",
              "MostRecentExpectedUnitErrors": null,
              "Units": {
                "$id": "294",
                "$type": "ModelMaker.Unit, ModelMaker",
                "NumberFormatOverride": null,
                "MatchAnything": false,
                "ExternalRepresentation": "customers",
                "ItemsOnTop": {
                  "$type": "System.Collections.Generic.List`1[[System.String, mscorlib]], mscorlib",
                  "$values": [
                    "CUSTOMERS"
                  ]
                },
                "ItemsOnBottom": {
                  "$type": "System.Collections.Generic.List`1[[System.String, mscorlib]], mscorlib",
                  "$values": []
                },
                "IsCurrency": false,
                "ContainsSMU": false,
                "IsDimensionless": false,
                "InsertRowTotal": true,
                "IgnoreWhenDeterminingExpectedUnits": false
              },
              "Name": "Custome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141"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3,
        "Name": "Custom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55"
      },
      {
        "$ref": "293"
      },
      {
        "$ref": "52"
      },
      {
        "$ref": "58"
      },
      {
        "$ref": "41"
      },
      {
        "$ref": "51"
      },
      {
        "$ref": "60"
      },
      {
        "$ref": "6"
      },
      {
        "$ref": "224"
      },
      {
        "$ref": "207"
      }
    ]
  },
  "Reports": {
    "$type": "ModelMaker.UndoableCollection`1[[ModelMakerEngine.IReport, ModelMakerEngine]], ModelMaker.Undo",
    "$values": [
      {
        "$ref": "139"
      },
      {
        "$ref": "255"
      },
      {
        "$ref": "65"
      },
      {
        "$id": "295",
        "$type": "ModelMaker.Report, ModelMaker",
        "TimeStep": 5,
        "YearEndBasis": 1002,
        "YearEndMonth": 12,
        "AllowTitleChange": true,
        "IsDuplicate": true,
        "ReportLinesCalculated": {
          "$type": "System.Collections.Generic.List`1[[ModelMakerEngine.IReportLine, ModelMakerEngine]], mscorlib",
          "$values": [
            {
              "$ref": "140"
            },
            {
              "$ref": "144"
            },
            {
              "$ref": "192"
            },
            {
              "$ref": "194"
            },
            {
              "$ref": "197"
            },
            {
              "$ref": "199"
            },
            {
              "$ref": "202"
            },
            {
              "$ref": "138"
            },
            {
              "$ref": "204"
            },
            {
              "$ref": "206"
            },
            {
              "$ref": "210"
            }
          ]
        },
        "ReportLines": {
          "$type": "ModelMaker.UndoableCollection`1[[ModelMakerEngine.IReportLine, ModelMakerEngine]], ModelMaker.Undo",
          "$values": [
            {
              "$ref": "140"
            },
            {
              "$ref": "144"
            },
            {
              "$ref": "192"
            },
            {
              "$ref": "194"
            },
            {
              "$ref": "197"
            },
            {
              "$ref": "199"
            },
            {
              "$ref": "202"
            },
            {
              "$ref": "138"
            },
            {
              "$ref": "204"
            },
            {
              "$ref": "206"
            },
            {
              "$ref": "210"
            }
          ]
        },
        "YPosition": -1,
        "Name": "P&L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6",
        "$type": "ModelMaker.Report, ModelMaker",
        "TimeStep": 6,
        "YearEndBasis": 0,
        "YearEndMonth": 12,
        "AllowTitleChange": true,
        "IsDuplicate": true,
        "ReportLinesCalculated": {
          "$type": "System.Collections.Generic.List`1[[ModelMakerEngine.IReportLine, ModelMakerEngine]], mscorlib",
          "$values": [
            {
              "$ref": "140"
            },
            {
              "$ref": "144"
            },
            {
              "$ref": "192"
            },
            {
              "$ref": "194"
            },
            {
              "$ref": "197"
            },
            {
              "$ref": "199"
            },
            {
              "$ref": "202"
            },
            {
              "$ref": "138"
            },
            {
              "$ref": "204"
            },
            {
              "$ref": "206"
            },
            {
              "$ref": "210"
            }
          ]
        },
        "ReportLines": {
          "$type": "ModelMaker.UndoableCollection`1[[ModelMakerEngine.IReportLine, ModelMakerEngine]], ModelMaker.Undo",
          "$values": [
            {
              "$ref": "140"
            },
            {
              "$ref": "144"
            },
            {
              "$ref": "192"
            },
            {
              "$ref": "194"
            },
            {
              "$ref": "197"
            },
            {
              "$ref": "199"
            },
            {
              "$ref": "202"
            },
            {
              "$ref": "138"
            },
            {
              "$ref": "204"
            },
            {
              "$ref": "206"
            },
            {
              "$ref": "210"
            }
          ]
        },
        "YPosition": -1,
        "Name": "P&L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7",
        "$type": "ModelMaker.Report, ModelMaker",
        "TimeStep": 7,
        "YearEndBasis": 0,
        "YearEndMonth": 12,
        "AllowTitleChange": true,
        "IsDuplicate": true,
        "ReportLinesCalculated": {
          "$type": "System.Collections.Generic.List`1[[ModelMakerEngine.IReportLine, ModelMakerEngine]], mscorlib",
          "$values": [
            {
              "$ref": "140"
            },
            {
              "$ref": "144"
            },
            {
              "$ref": "192"
            },
            {
              "$ref": "194"
            },
            {
              "$ref": "197"
            },
            {
              "$ref": "199"
            },
            {
              "$ref": "202"
            },
            {
              "$ref": "138"
            },
            {
              "$ref": "204"
            },
            {
              "$ref": "206"
            },
            {
              "$ref": "210"
            }
          ]
        },
        "ReportLines": {
          "$type": "ModelMaker.UndoableCollection`1[[ModelMakerEngine.IReportLine, ModelMakerEngine]], ModelMaker.Undo",
          "$values": [
            {
              "$ref": "140"
            },
            {
              "$ref": "144"
            },
            {
              "$ref": "192"
            },
            {
              "$ref": "194"
            },
            {
              "$ref": "197"
            },
            {
              "$ref": "199"
            },
            {
              "$ref": "202"
            },
            {
              "$ref": "138"
            },
            {
              "$ref": "204"
            },
            {
              "$ref": "206"
            },
            {
              "$ref": "210"
            }
          ]
        },
        "YPosition": -1,
        "Name": "P&L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8",
        "$type": "ModelMaker.Report, ModelMaker",
        "TimeStep": 5,
        "YearEndBasis": 1002,
        "YearEndMonth": 12,
        "AllowTitleChange": true,
        "IsDuplicate": true,
        "ReportLinesCalculated": {
          "$type": "System.Collections.Generic.List`1[[ModelMakerEngine.IReportLine, ModelMakerEngine]], mscorlib",
          "$values": [
            {
              "$ref": "254"
            },
            {
              "$ref": "256"
            },
            {
              "$ref": "258"
            },
            {
              "$ref": "260"
            },
            {
              "$ref": "262"
            },
            {
              "$ref": "265"
            },
            {
              "$ref": "267"
            },
            {
              "$ref": "270"
            },
            {
              "$ref": "272"
            },
            {
              "$ref": "274"
            }
          ]
        },
        "ReportLines": {
          "$type": "ModelMaker.UndoableCollection`1[[ModelMakerEngine.IReportLine, ModelMakerEngine]], ModelMaker.Undo",
          "$values": [
            {
              "$ref": "254"
            },
            {
              "$ref": "256"
            },
            {
              "$ref": "258"
            },
            {
              "$ref": "260"
            },
            {
              "$ref": "262"
            },
            {
              "$ref": "265"
            },
            {
              "$ref": "267"
            },
            {
              "$ref": "270"
            },
            {
              "$ref": "272"
            },
            {
              "$ref": "274"
            }
          ]
        },
        "YPosition": -1,
        "Name": "Balance Sheet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9",
        "$type": "ModelMaker.Report, ModelMaker",
        "TimeStep": 6,
        "YearEndBasis": 0,
        "YearEndMonth": 12,
        "AllowTitleChange": true,
        "IsDuplicate": true,
        "ReportLinesCalculated": {
          "$type": "System.Collections.Generic.List`1[[ModelMakerEngine.IReportLine, ModelMakerEngine]], mscorlib",
          "$values": [
            {
              "$ref": "254"
            },
            {
              "$ref": "256"
            },
            {
              "$ref": "258"
            },
            {
              "$ref": "260"
            },
            {
              "$ref": "262"
            },
            {
              "$ref": "265"
            },
            {
              "$ref": "267"
            },
            {
              "$ref": "270"
            },
            {
              "$ref": "272"
            },
            {
              "$ref": "274"
            }
          ]
        },
        "ReportLines": {
          "$type": "ModelMaker.UndoableCollection`1[[ModelMakerEngine.IReportLine, ModelMakerEngine]], ModelMaker.Undo",
          "$values": [
            {
              "$ref": "254"
            },
            {
              "$ref": "256"
            },
            {
              "$ref": "258"
            },
            {
              "$ref": "260"
            },
            {
              "$ref": "262"
            },
            {
              "$ref": "265"
            },
            {
              "$ref": "267"
            },
            {
              "$ref": "270"
            },
            {
              "$ref": "272"
            },
            {
              "$ref": "274"
            }
          ]
        },
        "YPosition": -1,
        "Name": "Balance Sheet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0",
        "$type": "ModelMaker.Report, ModelMaker",
        "TimeStep": 7,
        "YearEndBasis": 0,
        "YearEndMonth": 12,
        "AllowTitleChange": true,
        "IsDuplicate": true,
        "ReportLinesCalculated": {
          "$type": "System.Collections.Generic.List`1[[ModelMakerEngine.IReportLine, ModelMakerEngine]], mscorlib",
          "$values": [
            {
              "$ref": "254"
            },
            {
              "$ref": "256"
            },
            {
              "$ref": "258"
            },
            {
              "$ref": "260"
            },
            {
              "$ref": "262"
            },
            {
              "$ref": "265"
            },
            {
              "$ref": "267"
            },
            {
              "$ref": "270"
            },
            {
              "$ref": "272"
            },
            {
              "$ref": "274"
            }
          ]
        },
        "ReportLines": {
          "$type": "ModelMaker.UndoableCollection`1[[ModelMakerEngine.IReportLine, ModelMakerEngine]], ModelMaker.Undo",
          "$values": [
            {
              "$ref": "254"
            },
            {
              "$ref": "256"
            },
            {
              "$ref": "258"
            },
            {
              "$ref": "260"
            },
            {
              "$ref": "262"
            },
            {
              "$ref": "265"
            },
            {
              "$ref": "267"
            },
            {
              "$ref": "270"
            },
            {
              "$ref": "272"
            },
            {
              "$ref": "274"
            }
          ]
        },
        "YPosition": -1,
        "Name": "Balance Sheet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1",
        "$type": "ModelMaker.Report, ModelMaker",
        "TimeStep": 5,
        "YearEndBasis": 1002,
        "YearEndMonth": 12,
        "AllowTitleChange": true,
        "IsDuplicate": true,
        "ReportLinesCalculated": {
          "$type": "System.Collections.Generic.List`1[[ModelMakerEngine.IReportLine, ModelMakerEngine]], mscorlib",
          "$values": [
            {
              "$ref": "66"
            },
            {
              "$ref": "132"
            },
            {
              "$ref": "135"
            },
            {
              "$ref": "212"
            },
            {
              "$ref": "64"
            },
            {
              "$ref": "214"
            },
            {
              "$ref": "217"
            },
            {
              "$ref": "209"
            },
            {
              "$ref": "219"
            }
          ]
        },
        "ReportLines": {
          "$type": "ModelMaker.UndoableCollection`1[[ModelMakerEngine.IReportLine, ModelMakerEngine]], ModelMaker.Undo",
          "$values": [
            {
              "$ref": "66"
            },
            {
              "$ref": "132"
            },
            {
              "$ref": "135"
            },
            {
              "$ref": "212"
            },
            {
              "$ref": "64"
            },
            {
              "$ref": "214"
            },
            {
              "$ref": "217"
            },
            {
              "$ref": "209"
            },
            {
              "$ref": "219"
            }
          ]
        },
        "YPosition": -1,
        "Name": "Cashflow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2",
        "$type": "ModelMaker.Report, ModelMaker",
        "TimeStep": 6,
        "YearEndBasis": 0,
        "YearEndMonth": 12,
        "AllowTitleChange": true,
        "IsDuplicate": true,
        "ReportLinesCalculated": {
          "$type": "System.Collections.Generic.List`1[[ModelMakerEngine.IReportLine, ModelMakerEngine]], mscorlib",
          "$values": [
            {
              "$ref": "66"
            },
            {
              "$ref": "132"
            },
            {
              "$ref": "135"
            },
            {
              "$ref": "212"
            },
            {
              "$ref": "64"
            },
            {
              "$ref": "214"
            },
            {
              "$ref": "217"
            },
            {
              "$ref": "209"
            },
            {
              "$ref": "219"
            }
          ]
        },
        "ReportLines": {
          "$type": "ModelMaker.UndoableCollection`1[[ModelMakerEngine.IReportLine, ModelMakerEngine]], ModelMaker.Undo",
          "$values": [
            {
              "$ref": "66"
            },
            {
              "$ref": "132"
            },
            {
              "$ref": "135"
            },
            {
              "$ref": "212"
            },
            {
              "$ref": "64"
            },
            {
              "$ref": "214"
            },
            {
              "$ref": "217"
            },
            {
              "$ref": "209"
            },
            {
              "$ref": "219"
            }
          ]
        },
        "YPosition": -1,
        "Name": "Cashflow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3",
        "$type": "ModelMaker.Report, ModelMaker",
        "TimeStep": 7,
        "YearEndBasis": 0,
        "YearEndMonth": 12,
        "AllowTitleChange": true,
        "IsDuplicate": true,
        "ReportLinesCalculated": {
          "$type": "System.Collections.Generic.List`1[[ModelMakerEngine.IReportLine, ModelMakerEngine]], mscorlib",
          "$values": [
            {
              "$ref": "66"
            },
            {
              "$ref": "132"
            },
            {
              "$ref": "135"
            },
            {
              "$ref": "212"
            },
            {
              "$ref": "64"
            },
            {
              "$ref": "214"
            },
            {
              "$ref": "217"
            },
            {
              "$ref": "209"
            },
            {
              "$ref": "219"
            }
          ]
        },
        "ReportLines": {
          "$type": "ModelMaker.UndoableCollection`1[[ModelMakerEngine.IReportLine, ModelMakerEngine]], ModelMaker.Undo",
          "$values": [
            {
              "$ref": "66"
            },
            {
              "$ref": "132"
            },
            {
              "$ref": "135"
            },
            {
              "$ref": "212"
            },
            {
              "$ref": "64"
            },
            {
              "$ref": "214"
            },
            {
              "$ref": "217"
            },
            {
              "$ref": "209"
            },
            {
              "$ref": "219"
            }
          ]
        },
        "YPosition": -1,
        "Name": "Cashflow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TopLevelNodes": {
    "$type": "ModelMaker.UndoableCollection`1[[ModelMakerEngine.INode, ModelMakerEngine]], ModelMaker.Undo",
    "$values": [
      {
        "$ref": "4"
      },
      {
        "$ref": "5"
      },
      {
        "$ref": "225"
      },
      {
        "$ref": "292"
      },
      {
        "$ref": "291"
      },
      {
        "$ref": "278"
      },
      {
        "$ref": "277"
      },
      {
        "$ref": "281"
      },
      {
        "$ref": "282"
      },
      {
        "$ref": "287"
      },
      {
        "$ref": "288"
      }
    ]
  },
  "OptimisationGroup": {
    "$ref": "288"
  },
  "NumberOfBuiltInGroups": 6,
  "Password": null,
  "ProtectBook": false,
  "Description": null,
  "ActualsHelper": null,
  "StandardNumberFormats": {
    "$id": "304",
    "$type": "System.Collections.Generic.Dictionary`2[[ModelMakerEngine.NamedNumberFormat, ModelMakerEngine],[System.String, mscorlib]], mscorlib"
  },
  "UseHybridTimeline": false,
  "MessageChoices": null,
  "UnitNumberFormatMapping": {
    "$id": "305",
    "$type": "ModelMakerEngine.UnitNumberFormatMapping, ModelMakerEngine",
    "UnitNumberFormatting": {
      "$id": "306",
      "$type": "System.Collections.Generic.Dictionary`2[[System.String, mscorlib],[ModelMakerEngine.NamedNumberFormat, ModelMakerEngine]], mscorlib"
    },
    "UnitCustomNumberFormatting": {
      "$id": "307",
      "$type": "System.Collections.Generic.Dictionary`2[[System.String, mscorlib],[System.String, mscorlib]], mscorlib"
    }
  },
  "TableSections": {
    "$type": "System.Linq.Enumerable+WhereEnumerableIterator`1[[ModelMakerEngine.IGroupNode, ModelMakerEngine]], System.Core",
    "$values": []
  },
  "ScenarioNamesInModel": {
    "$type": "System.Collections.Generic.List`1[[System.String, mscorlib]], mscorlib",
    "$values": [
      " Base case 1 ",
      " Base case 2 ",
      " Base case 3 ",
      " Scenario 1 ",
      " Scenario 2 ",
      " Scenario 3 ",
      " Scenario 4 "
    ]
  }
}]]>  <Options>
    <TotalsColumn Value="8"/>
    <ConstantsColumn Value="6"/>
    <InputRow Value="7"/>
    <FirstTimeColumn Value="10"/>
    <UnitsColumn Value="7"/>
    <InputName Value="5"/>
    <OutputFileName Value="C:\Users\andyd\OneDrive\Documents\Financial Models\GEN\Generic.xlsx"/>
    <SpacingBetweenBlocks Value="1"/>
    <SpacingBetweenFormulas Value="0"/>
    <SpacingBetweenInputs Value="0"/>
    <SpacingRowsSmall Value="False"/>
    <SpacingRowsSize Value="4"/>
    <TimeRow Value="2"/>
    <InputLayout Value="ConstantsSeparate"/>
    <CalcsLayout Value="Group"/>
    <ExcelFormat Value="2"/>
    <SaveAsXLSB Value="False"/>
    <DimensionsInSeparateColumn Value="False"/>
    <GroupCalculationandResultBlocks Value="True"/>
    <GroupSections Value="True"/>
    <FlagNotAsPercent Value="True"/>
    <Formulanamesonallrows Value="True"/>
    <OpeningBalancesText Value=""/>
    <ClosingBalancetext Value=""/>
    <FreezeFrames Value="True"/>
    <EnforceOneFormula Value="False"/>
    <HideGridlines Value="True"/>
    <ResultsLayout Value="Group"/>
    <GroupBlocks Value="True"/>
    <FASTBlocks Value="True"/>
    <FASTImportColor Value="True"/>
    <FASTExportColor Value="True"/>
    <FASTSpacing Value="True"/>
    <FastColorCounterflows Value="False"/>
    <FASTTotalsColumn Value="8"/>
    <FASTLiveLabels Value="True"/>
    <FASTVBAScenarios Value="False"/>
    <FASTPyramidStructure Value="True"/>
    <FASTRowAnchorLinks Value="True"/>
    <ReviewColumn Value="False"/>
  </Options>
</ModelMaker>
</file>

<file path=customXml/itemProps1.xml><?xml version="1.0" encoding="utf-8"?>
<ds:datastoreItem xmlns:ds="http://schemas.openxmlformats.org/officeDocument/2006/customXml" ds:itemID="{181B591F-51BD-4C21-8373-6D821256D73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147</vt:i4>
      </vt:variant>
    </vt:vector>
  </HeadingPairs>
  <TitlesOfParts>
    <vt:vector size="182" baseType="lpstr">
      <vt:lpstr>SQRNavigation</vt:lpstr>
      <vt:lpstr>SQRInputBindings</vt:lpstr>
      <vt:lpstr>SQRAnnual</vt:lpstr>
      <vt:lpstr>SQRMonthly</vt:lpstr>
      <vt:lpstr>SQRChartBindings</vt:lpstr>
      <vt:lpstr>Cover</vt:lpstr>
      <vt:lpstr>Contents</vt:lpstr>
      <vt:lpstr>InpC</vt:lpstr>
      <vt:lpstr>InpS</vt:lpstr>
      <vt:lpstr>InpT</vt:lpstr>
      <vt:lpstr>Time</vt:lpstr>
      <vt:lpstr>Unallocated</vt:lpstr>
      <vt:lpstr>Customers</vt:lpstr>
      <vt:lpstr>Expense</vt:lpstr>
      <vt:lpstr>Assets</vt:lpstr>
      <vt:lpstr>Debt</vt:lpstr>
      <vt:lpstr>Working capital</vt:lpstr>
      <vt:lpstr>Financials</vt:lpstr>
      <vt:lpstr>Model Checks and Alerts</vt:lpstr>
      <vt:lpstr>P&amp;L Ann</vt:lpstr>
      <vt:lpstr>Balance Sheet Ann</vt:lpstr>
      <vt:lpstr>Cashflow Ann</vt:lpstr>
      <vt:lpstr>P&amp;L</vt:lpstr>
      <vt:lpstr>P&amp;L Qly</vt:lpstr>
      <vt:lpstr>P&amp;L SemiAnnually</vt:lpstr>
      <vt:lpstr>Balance Sheet</vt:lpstr>
      <vt:lpstr>Balance Sheet Qly</vt:lpstr>
      <vt:lpstr>Balance Sheet SemiAnnually</vt:lpstr>
      <vt:lpstr>Cashflow</vt:lpstr>
      <vt:lpstr>Cashflow Qly</vt:lpstr>
      <vt:lpstr>Cashflow SemiAnnually</vt:lpstr>
      <vt:lpstr>Results Table</vt:lpstr>
      <vt:lpstr>Output</vt:lpstr>
      <vt:lpstr>Issues</vt:lpstr>
      <vt:lpstr>Styles</vt:lpstr>
      <vt:lpstr>Capex</vt:lpstr>
      <vt:lpstr>CASE_ACTIVE</vt:lpstr>
      <vt:lpstr>CASE_COMPARISON</vt:lpstr>
      <vt:lpstr>Cash</vt:lpstr>
      <vt:lpstr>Cash.BEG</vt:lpstr>
      <vt:lpstr>Cash.FLOW</vt:lpstr>
      <vt:lpstr>Cash_income</vt:lpstr>
      <vt:lpstr>Cash_outflow_from_operations</vt:lpstr>
      <vt:lpstr>Cash_outflow_from_operations.NEG</vt:lpstr>
      <vt:lpstr>CFADS</vt:lpstr>
      <vt:lpstr>Constants</vt:lpstr>
      <vt:lpstr>Cost_of_sales</vt:lpstr>
      <vt:lpstr>Cost_of_sales.NEG</vt:lpstr>
      <vt:lpstr>Creditors</vt:lpstr>
      <vt:lpstr>Creditors.BEG</vt:lpstr>
      <vt:lpstr>Creditors.FLOW</vt:lpstr>
      <vt:lpstr>Creditors.NEG</vt:lpstr>
      <vt:lpstr>Debtors</vt:lpstr>
      <vt:lpstr>Debtors.BEG</vt:lpstr>
      <vt:lpstr>Debtors.FLOW</vt:lpstr>
      <vt:lpstr>Depreciation</vt:lpstr>
      <vt:lpstr>Depreciation.NEG</vt:lpstr>
      <vt:lpstr>Dividends</vt:lpstr>
      <vt:lpstr>EBITDA</vt:lpstr>
      <vt:lpstr>Equity</vt:lpstr>
      <vt:lpstr>Equity.BEG</vt:lpstr>
      <vt:lpstr>Equity.FLOW</vt:lpstr>
      <vt:lpstr>Equity_injections</vt:lpstr>
      <vt:lpstr>ExampleInputRow</vt:lpstr>
      <vt:lpstr>InpC!FirstDifferenceCell</vt:lpstr>
      <vt:lpstr>InpC!FirstRow</vt:lpstr>
      <vt:lpstr>FirstRow</vt:lpstr>
      <vt:lpstr>FirstTime</vt:lpstr>
      <vt:lpstr>Fixed_Assets</vt:lpstr>
      <vt:lpstr>Fixed_Assets.BEG</vt:lpstr>
      <vt:lpstr>Fixed_Assets.FLOW</vt:lpstr>
      <vt:lpstr>Headings</vt:lpstr>
      <vt:lpstr>InpC!InputChanges</vt:lpstr>
      <vt:lpstr>Label</vt:lpstr>
      <vt:lpstr>Assets!MasterALERT</vt:lpstr>
      <vt:lpstr>'Balance Sheet'!MasterALERT</vt:lpstr>
      <vt:lpstr>'Balance Sheet Ann'!MasterALERT</vt:lpstr>
      <vt:lpstr>'Balance Sheet Qly'!MasterALERT</vt:lpstr>
      <vt:lpstr>'Balance Sheet SemiAnnually'!MasterALERT</vt:lpstr>
      <vt:lpstr>Cashflow!MasterALERT</vt:lpstr>
      <vt:lpstr>'Cashflow Ann'!MasterALERT</vt:lpstr>
      <vt:lpstr>'Cashflow Qly'!MasterALERT</vt:lpstr>
      <vt:lpstr>'Cashflow SemiAnnually'!MasterALERT</vt:lpstr>
      <vt:lpstr>Customers!MasterALERT</vt:lpstr>
      <vt:lpstr>Debt!MasterALERT</vt:lpstr>
      <vt:lpstr>Expense!MasterALERT</vt:lpstr>
      <vt:lpstr>Financials!MasterALERT</vt:lpstr>
      <vt:lpstr>InpS!MasterALERT</vt:lpstr>
      <vt:lpstr>InpT!MasterALERT</vt:lpstr>
      <vt:lpstr>'Model Checks and Alerts'!MasterALERT</vt:lpstr>
      <vt:lpstr>'P&amp;L'!MasterALERT</vt:lpstr>
      <vt:lpstr>'P&amp;L Ann'!MasterALERT</vt:lpstr>
      <vt:lpstr>'P&amp;L Qly'!MasterALERT</vt:lpstr>
      <vt:lpstr>'P&amp;L SemiAnnually'!MasterALERT</vt:lpstr>
      <vt:lpstr>'Results Table'!MasterALERT</vt:lpstr>
      <vt:lpstr>Time!MasterALERT</vt:lpstr>
      <vt:lpstr>Unallocated!MasterALERT</vt:lpstr>
      <vt:lpstr>'Working capital'!MasterALERT</vt:lpstr>
      <vt:lpstr>Assets!MasterCHK</vt:lpstr>
      <vt:lpstr>'Balance Sheet'!MasterCHK</vt:lpstr>
      <vt:lpstr>'Balance Sheet Ann'!MasterCHK</vt:lpstr>
      <vt:lpstr>'Balance Sheet Qly'!MasterCHK</vt:lpstr>
      <vt:lpstr>'Balance Sheet SemiAnnually'!MasterCHK</vt:lpstr>
      <vt:lpstr>Cashflow!MasterCHK</vt:lpstr>
      <vt:lpstr>'Cashflow Ann'!MasterCHK</vt:lpstr>
      <vt:lpstr>'Cashflow Qly'!MasterCHK</vt:lpstr>
      <vt:lpstr>'Cashflow SemiAnnually'!MasterCHK</vt:lpstr>
      <vt:lpstr>Customers!MasterCHK</vt:lpstr>
      <vt:lpstr>Debt!MasterCHK</vt:lpstr>
      <vt:lpstr>Expense!MasterCHK</vt:lpstr>
      <vt:lpstr>Financials!MasterCHK</vt:lpstr>
      <vt:lpstr>InpS!MasterCHK</vt:lpstr>
      <vt:lpstr>InpT!MasterCHK</vt:lpstr>
      <vt:lpstr>'Model Checks and Alerts'!MasterCHK</vt:lpstr>
      <vt:lpstr>'P&amp;L'!MasterCHK</vt:lpstr>
      <vt:lpstr>'P&amp;L Ann'!MasterCHK</vt:lpstr>
      <vt:lpstr>'P&amp;L Qly'!MasterCHK</vt:lpstr>
      <vt:lpstr>'P&amp;L SemiAnnually'!MasterCHK</vt:lpstr>
      <vt:lpstr>'Results Table'!MasterCHK</vt:lpstr>
      <vt:lpstr>Time!MasterCHK</vt:lpstr>
      <vt:lpstr>Unallocated!MasterCHK</vt:lpstr>
      <vt:lpstr>'Working capital'!MasterCHK</vt:lpstr>
      <vt:lpstr>Net_Assets</vt:lpstr>
      <vt:lpstr>Net_cashflow</vt:lpstr>
      <vt:lpstr>Net_Revenue</vt:lpstr>
      <vt:lpstr>obxIssuesLog</vt:lpstr>
      <vt:lpstr>Operating_cash_flow</vt:lpstr>
      <vt:lpstr>Operating_cost</vt:lpstr>
      <vt:lpstr>Operating_cost.NEG</vt:lpstr>
      <vt:lpstr>Profit_after_tax</vt:lpstr>
      <vt:lpstr>Profit_before_tax</vt:lpstr>
      <vt:lpstr>ReportBarFormat</vt:lpstr>
      <vt:lpstr>Retained_Earnings</vt:lpstr>
      <vt:lpstr>Retained_Earnings.BEG</vt:lpstr>
      <vt:lpstr>Retained_Earnings.FLOW</vt:lpstr>
      <vt:lpstr>Retained_earnings_this_period</vt:lpstr>
      <vt:lpstr>Revenue</vt:lpstr>
      <vt:lpstr>scenario</vt:lpstr>
      <vt:lpstr>ScenarioPointer</vt:lpstr>
      <vt:lpstr>SensitivityInputs</vt:lpstr>
      <vt:lpstr>Shareholder_Equity</vt:lpstr>
      <vt:lpstr>Tax_payable</vt:lpstr>
      <vt:lpstr>Tax_payable.NEG</vt:lpstr>
      <vt:lpstr>TimeRow</vt:lpstr>
      <vt:lpstr>TOCFirstLine</vt:lpstr>
      <vt:lpstr>TOCobxAssets</vt:lpstr>
      <vt:lpstr>TOCobxCustomers</vt:lpstr>
      <vt:lpstr>TOCobxDebt</vt:lpstr>
      <vt:lpstr>TOCobxExpense</vt:lpstr>
      <vt:lpstr>TOCobxFinancials</vt:lpstr>
      <vt:lpstr>TOCobxInputs</vt:lpstr>
      <vt:lpstr>TOCobxInputs.Assets</vt:lpstr>
      <vt:lpstr>TOCobxInputs.Customers</vt:lpstr>
      <vt:lpstr>TOCobxInputs.Equity</vt:lpstr>
      <vt:lpstr>TOCobxInputs.Expense</vt:lpstr>
      <vt:lpstr>TOCobxInputs.Model_Constants</vt:lpstr>
      <vt:lpstr>TOCobxInputs.Opening_balance_sheet</vt:lpstr>
      <vt:lpstr>TOCobxInputs.Tax</vt:lpstr>
      <vt:lpstr>TOCobxModel_Checks_and_Alerts</vt:lpstr>
      <vt:lpstr>TOCobxModel_Checks_and_Alerts.Model_Checks</vt:lpstr>
      <vt:lpstr>TOCobxTime</vt:lpstr>
      <vt:lpstr>TOCobxTime.Annual___increase_in_operating_costs_index</vt:lpstr>
      <vt:lpstr>TOCobxTime.Headers</vt:lpstr>
      <vt:lpstr>TOCobxTime.Model_timelines</vt:lpstr>
      <vt:lpstr>TOCobxUnallocated</vt:lpstr>
      <vt:lpstr>TOCobxWorking_capital</vt:lpstr>
      <vt:lpstr>TOCrepobxBalance_Sheet_base_1_Quarter</vt:lpstr>
      <vt:lpstr>TOCrepobxBalance_Sheet_base_2_SemiAnnual</vt:lpstr>
      <vt:lpstr>TOCrepobxBalance_Sheet_base_Month</vt:lpstr>
      <vt:lpstr>TOCrepobxBalance_Sheet_Year</vt:lpstr>
      <vt:lpstr>TOCrepobxCashflow_base_1_Quarter</vt:lpstr>
      <vt:lpstr>TOCrepobxCashflow_base_2_SemiAnnual</vt:lpstr>
      <vt:lpstr>TOCrepobxCashflow_base_Month</vt:lpstr>
      <vt:lpstr>TOCrepobxCashflow_Year</vt:lpstr>
      <vt:lpstr>TOCrepobxP_L_base_1_Quarter</vt:lpstr>
      <vt:lpstr>TOCrepobxP_L_base_2_SemiAnnual</vt:lpstr>
      <vt:lpstr>TOCrepobxP_L_base_Month</vt:lpstr>
      <vt:lpstr>TOCrepobxP_L_Year</vt:lpstr>
      <vt:lpstr>Total_Current_Assets</vt:lpstr>
      <vt:lpstr>Total_Fixed_Assets</vt:lpstr>
      <vt:lpstr>Totals</vt:lpstr>
      <vt:lpstr>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Davidson</cp:lastModifiedBy>
  <dcterms:created xsi:type="dcterms:W3CDTF">2023-09-08T17:02:29Z</dcterms:created>
  <dcterms:modified xsi:type="dcterms:W3CDTF">2023-09-10T19:18:29Z</dcterms:modified>
</cp:coreProperties>
</file>